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0" yWindow="135" windowWidth="15285" windowHeight="12495" tabRatio="848" activeTab="2"/>
  </bookViews>
  <sheets>
    <sheet name="Title" sheetId="11" r:id="rId1"/>
    <sheet name="Summary" sheetId="4" r:id="rId2"/>
    <sheet name="Table 1 Enterprise Budget" sheetId="2" r:id="rId3"/>
    <sheet name="Table 2 Capital Recovery" sheetId="9" r:id="rId4"/>
    <sheet name="Amortization Factors" sheetId="10" state="hidden" r:id="rId5"/>
    <sheet name="Tables 3 &amp; 4" sheetId="13" r:id="rId6"/>
    <sheet name="Table 5" sheetId="14" r:id="rId7"/>
  </sheets>
  <definedNames>
    <definedName name="dr">'Table 2 Capital Recovery'!#REF!</definedName>
    <definedName name="FreeStall_No.">'Table 1 Enterprise Budget'!$C$2</definedName>
    <definedName name="FreeStall_Prod.">Summary!$B$3</definedName>
    <definedName name="OpenLot_No.">#REF!</definedName>
    <definedName name="OpenLot_Prod">Summary!#REF!</definedName>
    <definedName name="Pmilk">Summary!$B$4</definedName>
    <definedName name="_xlnm.Print_Area" localSheetId="1">Summary!$A$1:$B$16</definedName>
    <definedName name="_xlnm.Print_Area" localSheetId="2">'Table 1 Enterprise Budget'!$A$3:$R$127</definedName>
    <definedName name="_xlnm.Print_Area" localSheetId="3">'Table 2 Capital Recovery'!$A$1:$J$69</definedName>
    <definedName name="_xlnm.Print_Area" localSheetId="6">'Table 5'!$A$1:$P$71</definedName>
    <definedName name="_xlnm.Print_Area" localSheetId="5">'Tables 3 &amp; 4'!$A$1:$N$66</definedName>
    <definedName name="_xlnm.Print_Area" localSheetId="0">Title!$A$1:$K$45</definedName>
    <definedName name="PRODMED">#REF!</definedName>
  </definedNames>
  <calcPr calcId="144525"/>
</workbook>
</file>

<file path=xl/calcChain.xml><?xml version="1.0" encoding="utf-8"?>
<calcChain xmlns="http://schemas.openxmlformats.org/spreadsheetml/2006/main">
  <c r="L62" i="9" l="1"/>
  <c r="P13" i="9"/>
  <c r="P12" i="9"/>
  <c r="P12" i="14"/>
  <c r="P13" i="14"/>
  <c r="I59" i="14"/>
  <c r="P54" i="14"/>
  <c r="M54" i="14"/>
  <c r="L53" i="14"/>
  <c r="M53" i="14" s="1"/>
  <c r="I53" i="14"/>
  <c r="L52" i="14"/>
  <c r="M52" i="14" s="1"/>
  <c r="I52" i="14"/>
  <c r="L51" i="14"/>
  <c r="M51" i="14" s="1"/>
  <c r="I51" i="14"/>
  <c r="L50" i="14"/>
  <c r="M50" i="14" s="1"/>
  <c r="I50" i="14"/>
  <c r="L49" i="14"/>
  <c r="M49" i="14" s="1"/>
  <c r="I49" i="14"/>
  <c r="L48" i="14"/>
  <c r="M48" i="14" s="1"/>
  <c r="I48" i="14"/>
  <c r="L47" i="14"/>
  <c r="M47" i="14" s="1"/>
  <c r="I47" i="14"/>
  <c r="L46" i="14"/>
  <c r="M46" i="14" s="1"/>
  <c r="I46" i="14"/>
  <c r="L45" i="14"/>
  <c r="M45" i="14" s="1"/>
  <c r="I45" i="14"/>
  <c r="L44" i="14"/>
  <c r="M44" i="14" s="1"/>
  <c r="I44" i="14"/>
  <c r="L43" i="14"/>
  <c r="M43" i="14" s="1"/>
  <c r="I43" i="14"/>
  <c r="L42" i="14"/>
  <c r="M42" i="14" s="1"/>
  <c r="I42" i="14"/>
  <c r="L41" i="14"/>
  <c r="M41" i="14" s="1"/>
  <c r="I41" i="14"/>
  <c r="L40" i="14"/>
  <c r="M40" i="14" s="1"/>
  <c r="I40" i="14"/>
  <c r="L39" i="14"/>
  <c r="M39" i="14" s="1"/>
  <c r="I39" i="14"/>
  <c r="L38" i="14"/>
  <c r="M38" i="14" s="1"/>
  <c r="I38" i="14"/>
  <c r="L37" i="14"/>
  <c r="M37" i="14" s="1"/>
  <c r="I37" i="14"/>
  <c r="L36" i="14"/>
  <c r="M36" i="14" s="1"/>
  <c r="I36" i="14"/>
  <c r="L35" i="14"/>
  <c r="M35" i="14" s="1"/>
  <c r="I35" i="14"/>
  <c r="L34" i="14"/>
  <c r="M34" i="14" s="1"/>
  <c r="I34" i="14"/>
  <c r="L33" i="14"/>
  <c r="M33" i="14" s="1"/>
  <c r="I33" i="14"/>
  <c r="I32" i="14" s="1"/>
  <c r="G58" i="14" s="1"/>
  <c r="I58" i="14" s="1"/>
  <c r="I30" i="14"/>
  <c r="I28" i="14" s="1"/>
  <c r="I29" i="14"/>
  <c r="P26" i="14"/>
  <c r="I26" i="14"/>
  <c r="P25" i="14"/>
  <c r="I25" i="14"/>
  <c r="I24" i="14"/>
  <c r="I22" i="14"/>
  <c r="I21" i="14"/>
  <c r="I20" i="14" s="1"/>
  <c r="P20" i="14" s="1"/>
  <c r="I18" i="14"/>
  <c r="P18" i="14" s="1"/>
  <c r="I17" i="14"/>
  <c r="P17" i="14" s="1"/>
  <c r="I16" i="14"/>
  <c r="P16" i="14" s="1"/>
  <c r="C13" i="14"/>
  <c r="I13" i="14" s="1"/>
  <c r="C12" i="14"/>
  <c r="I12" i="14" s="1"/>
  <c r="C9" i="14"/>
  <c r="I9" i="14" s="1"/>
  <c r="I8" i="14" s="1"/>
  <c r="K55" i="2"/>
  <c r="K56" i="2"/>
  <c r="M56" i="2"/>
  <c r="O56" i="2" s="1"/>
  <c r="Q56" i="2"/>
  <c r="I59" i="9"/>
  <c r="I11" i="14" l="1"/>
  <c r="L61" i="14" s="1"/>
  <c r="L62" i="14" s="1"/>
  <c r="M8" i="14"/>
  <c r="P39" i="14"/>
  <c r="P40" i="14"/>
  <c r="P44" i="14"/>
  <c r="P45" i="14"/>
  <c r="P48" i="14"/>
  <c r="P49" i="14"/>
  <c r="P50" i="14"/>
  <c r="P51" i="14"/>
  <c r="P52" i="14"/>
  <c r="P53" i="14"/>
  <c r="P8" i="14"/>
  <c r="P28" i="14"/>
  <c r="P33" i="14"/>
  <c r="P34" i="14"/>
  <c r="P35" i="14"/>
  <c r="P36" i="14"/>
  <c r="P37" i="14"/>
  <c r="P38" i="14"/>
  <c r="P41" i="14"/>
  <c r="P42" i="14"/>
  <c r="P43" i="14"/>
  <c r="P46" i="14"/>
  <c r="P47" i="14"/>
  <c r="I15" i="14"/>
  <c r="Q55" i="2"/>
  <c r="M55" i="2"/>
  <c r="O55" i="2" s="1"/>
  <c r="P32" i="14" l="1"/>
  <c r="P67" i="14" s="1"/>
  <c r="G57" i="14"/>
  <c r="E80" i="2"/>
  <c r="P68" i="14" l="1"/>
  <c r="I68" i="14" s="1"/>
  <c r="I67" i="14"/>
  <c r="I57" i="14"/>
  <c r="I56" i="14"/>
  <c r="I61" i="14" s="1"/>
  <c r="I64" i="14" s="1"/>
  <c r="I65" i="14" s="1"/>
  <c r="G80" i="2"/>
  <c r="I62" i="14" l="1"/>
  <c r="N66" i="13"/>
  <c r="B44" i="13"/>
  <c r="N28" i="13"/>
  <c r="K33" i="2"/>
  <c r="Q33" i="2" s="1"/>
  <c r="G33" i="2"/>
  <c r="M33" i="2" l="1"/>
  <c r="O33" i="2" s="1"/>
  <c r="I26" i="9" l="1"/>
  <c r="P26" i="9" s="1"/>
  <c r="I25" i="9"/>
  <c r="I24" i="9" l="1"/>
  <c r="P25" i="9"/>
  <c r="I52" i="9" l="1"/>
  <c r="L52" i="9"/>
  <c r="M52" i="9" s="1"/>
  <c r="L53" i="9"/>
  <c r="M53" i="9" s="1"/>
  <c r="I53" i="9"/>
  <c r="I51" i="9"/>
  <c r="L51" i="9"/>
  <c r="M51" i="9" s="1"/>
  <c r="P54" i="9"/>
  <c r="I45" i="9"/>
  <c r="L45" i="9"/>
  <c r="M45" i="9" s="1"/>
  <c r="P51" i="9" l="1"/>
  <c r="P52" i="9"/>
  <c r="M54" i="9"/>
  <c r="P45" i="9"/>
  <c r="P53" i="9"/>
  <c r="N65" i="13" l="1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I18" i="9" l="1"/>
  <c r="C44" i="13"/>
  <c r="N18" i="13"/>
  <c r="N17" i="13"/>
  <c r="N16" i="13"/>
  <c r="N15" i="13"/>
  <c r="N14" i="13"/>
  <c r="N13" i="13"/>
  <c r="N12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7" i="13"/>
  <c r="N26" i="13"/>
  <c r="N25" i="13"/>
  <c r="N24" i="13"/>
  <c r="N23" i="13"/>
  <c r="N22" i="13"/>
  <c r="N21" i="13"/>
  <c r="N20" i="13"/>
  <c r="N43" i="13"/>
  <c r="D44" i="13"/>
  <c r="E44" i="13"/>
  <c r="F44" i="13"/>
  <c r="G44" i="13"/>
  <c r="H44" i="13"/>
  <c r="I44" i="13"/>
  <c r="J44" i="13"/>
  <c r="K44" i="13"/>
  <c r="L44" i="13"/>
  <c r="M44" i="13"/>
  <c r="C9" i="13"/>
  <c r="D9" i="13"/>
  <c r="E9" i="13"/>
  <c r="F9" i="13"/>
  <c r="G9" i="13"/>
  <c r="H9" i="13"/>
  <c r="I9" i="13"/>
  <c r="J9" i="13"/>
  <c r="K9" i="13"/>
  <c r="L9" i="13"/>
  <c r="M9" i="13"/>
  <c r="B9" i="13"/>
  <c r="N6" i="13"/>
  <c r="N7" i="13"/>
  <c r="N8" i="13"/>
  <c r="N5" i="13"/>
  <c r="N9" i="13" l="1"/>
  <c r="N44" i="13"/>
  <c r="C80" i="2" l="1"/>
  <c r="L49" i="9"/>
  <c r="M49" i="9" s="1"/>
  <c r="I49" i="9"/>
  <c r="L44" i="9"/>
  <c r="M44" i="9" s="1"/>
  <c r="I44" i="9"/>
  <c r="L35" i="9"/>
  <c r="M35" i="9" s="1"/>
  <c r="I35" i="9"/>
  <c r="L50" i="9"/>
  <c r="M50" i="9" s="1"/>
  <c r="I50" i="9"/>
  <c r="L48" i="9"/>
  <c r="M48" i="9" s="1"/>
  <c r="I48" i="9"/>
  <c r="L40" i="9"/>
  <c r="M40" i="9" s="1"/>
  <c r="I40" i="9"/>
  <c r="L39" i="9"/>
  <c r="M39" i="9" s="1"/>
  <c r="I39" i="9"/>
  <c r="P49" i="9" l="1"/>
  <c r="P35" i="9"/>
  <c r="P40" i="9"/>
  <c r="P44" i="9"/>
  <c r="P39" i="9"/>
  <c r="P48" i="9"/>
  <c r="P50" i="9"/>
  <c r="L47" i="9"/>
  <c r="M47" i="9" s="1"/>
  <c r="L46" i="9"/>
  <c r="M46" i="9" s="1"/>
  <c r="L43" i="9"/>
  <c r="M43" i="9" s="1"/>
  <c r="L42" i="9"/>
  <c r="M42" i="9" s="1"/>
  <c r="L41" i="9"/>
  <c r="M41" i="9" s="1"/>
  <c r="L38" i="9"/>
  <c r="M38" i="9" s="1"/>
  <c r="L37" i="9"/>
  <c r="M37" i="9" s="1"/>
  <c r="L36" i="9"/>
  <c r="M36" i="9" s="1"/>
  <c r="L34" i="9"/>
  <c r="M34" i="9" s="1"/>
  <c r="L33" i="9"/>
  <c r="M33" i="9" s="1"/>
  <c r="I47" i="9"/>
  <c r="I46" i="9"/>
  <c r="I43" i="9"/>
  <c r="I42" i="9"/>
  <c r="I41" i="9"/>
  <c r="I38" i="9"/>
  <c r="I37" i="9"/>
  <c r="I36" i="9"/>
  <c r="I34" i="9"/>
  <c r="I33" i="9"/>
  <c r="I30" i="9"/>
  <c r="I29" i="9"/>
  <c r="I22" i="9"/>
  <c r="I21" i="9"/>
  <c r="P18" i="9"/>
  <c r="I17" i="9"/>
  <c r="P17" i="9" s="1"/>
  <c r="I16" i="9"/>
  <c r="P16" i="9" s="1"/>
  <c r="C13" i="9"/>
  <c r="I13" i="9" s="1"/>
  <c r="C9" i="9"/>
  <c r="I9" i="9" s="1"/>
  <c r="P33" i="9" l="1"/>
  <c r="P36" i="9"/>
  <c r="P42" i="9"/>
  <c r="P46" i="9"/>
  <c r="P34" i="9"/>
  <c r="P37" i="9"/>
  <c r="P41" i="9"/>
  <c r="P43" i="9"/>
  <c r="P47" i="9"/>
  <c r="I8" i="9"/>
  <c r="I32" i="9"/>
  <c r="G58" i="9" s="1"/>
  <c r="I58" i="9" s="1"/>
  <c r="P38" i="9"/>
  <c r="M8" i="9"/>
  <c r="C12" i="9"/>
  <c r="I12" i="9" s="1"/>
  <c r="I20" i="9"/>
  <c r="P20" i="9" s="1"/>
  <c r="I15" i="9"/>
  <c r="I28" i="9"/>
  <c r="P28" i="9" l="1"/>
  <c r="G57" i="9"/>
  <c r="P8" i="9"/>
  <c r="P32" i="9"/>
  <c r="I11" i="9"/>
  <c r="L61" i="9" s="1"/>
  <c r="I64" i="9" s="1"/>
  <c r="I65" i="9" s="1"/>
  <c r="I57" i="9" l="1"/>
  <c r="I56" i="9"/>
  <c r="I54" i="2" s="1"/>
  <c r="K54" i="2" s="1"/>
  <c r="I61" i="9" l="1"/>
  <c r="I62" i="9" s="1"/>
  <c r="M54" i="2"/>
  <c r="O54" i="2" s="1"/>
  <c r="Q54" i="2"/>
  <c r="P67" i="9"/>
  <c r="P68" i="9" l="1"/>
  <c r="I67" i="9"/>
  <c r="I53" i="2" l="1"/>
  <c r="I68" i="9"/>
  <c r="P60" i="2"/>
  <c r="G53" i="2"/>
  <c r="G45" i="2"/>
  <c r="G44" i="2"/>
  <c r="G43" i="2"/>
  <c r="G42" i="2"/>
  <c r="G41" i="2"/>
  <c r="G40" i="2"/>
  <c r="G39" i="2"/>
  <c r="G38" i="2"/>
  <c r="G37" i="2"/>
  <c r="G36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2" i="2"/>
  <c r="G11" i="2"/>
  <c r="G10" i="2"/>
  <c r="G9" i="2"/>
  <c r="K45" i="2" l="1"/>
  <c r="K44" i="2"/>
  <c r="K53" i="2"/>
  <c r="M53" i="2" s="1"/>
  <c r="B11" i="4" s="1"/>
  <c r="K41" i="2"/>
  <c r="K40" i="2"/>
  <c r="K39" i="2"/>
  <c r="K37" i="2"/>
  <c r="K36" i="2"/>
  <c r="K43" i="2"/>
  <c r="K42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 s="1"/>
  <c r="K38" i="2"/>
  <c r="K11" i="2"/>
  <c r="K12" i="2"/>
  <c r="K10" i="2"/>
  <c r="K58" i="2" l="1"/>
  <c r="K35" i="2"/>
  <c r="M12" i="2"/>
  <c r="O12" i="2" s="1"/>
  <c r="M38" i="2"/>
  <c r="O38" i="2" s="1"/>
  <c r="M17" i="2"/>
  <c r="M19" i="2"/>
  <c r="M21" i="2"/>
  <c r="O21" i="2" s="1"/>
  <c r="M23" i="2"/>
  <c r="O23" i="2" s="1"/>
  <c r="M25" i="2"/>
  <c r="O25" i="2" s="1"/>
  <c r="M27" i="2"/>
  <c r="O27" i="2" s="1"/>
  <c r="M29" i="2"/>
  <c r="O29" i="2" s="1"/>
  <c r="M31" i="2"/>
  <c r="O31" i="2" s="1"/>
  <c r="M42" i="2"/>
  <c r="O42" i="2" s="1"/>
  <c r="M39" i="2"/>
  <c r="O39" i="2" s="1"/>
  <c r="M41" i="2"/>
  <c r="O41" i="2" s="1"/>
  <c r="M45" i="2"/>
  <c r="O45" i="2" s="1"/>
  <c r="M10" i="2"/>
  <c r="O10" i="2" s="1"/>
  <c r="M11" i="2"/>
  <c r="O11" i="2" s="1"/>
  <c r="M18" i="2"/>
  <c r="O18" i="2" s="1"/>
  <c r="M20" i="2"/>
  <c r="O20" i="2" s="1"/>
  <c r="M22" i="2"/>
  <c r="O22" i="2" s="1"/>
  <c r="M24" i="2"/>
  <c r="O24" i="2" s="1"/>
  <c r="M26" i="2"/>
  <c r="O26" i="2" s="1"/>
  <c r="M28" i="2"/>
  <c r="O28" i="2" s="1"/>
  <c r="M30" i="2"/>
  <c r="O30" i="2" s="1"/>
  <c r="M32" i="2"/>
  <c r="O32" i="2" s="1"/>
  <c r="M43" i="2"/>
  <c r="O43" i="2" s="1"/>
  <c r="M37" i="2"/>
  <c r="O37" i="2" s="1"/>
  <c r="M40" i="2"/>
  <c r="O40" i="2" s="1"/>
  <c r="O53" i="2"/>
  <c r="M44" i="2"/>
  <c r="O44" i="2" s="1"/>
  <c r="O19" i="2"/>
  <c r="O17" i="2" l="1"/>
  <c r="M16" i="2"/>
  <c r="O36" i="2"/>
  <c r="O35" i="2" s="1"/>
  <c r="M35" i="2"/>
  <c r="O16" i="2"/>
  <c r="B9" i="4"/>
  <c r="O58" i="2"/>
  <c r="M58" i="2"/>
  <c r="K47" i="2"/>
  <c r="I55" i="2" s="1"/>
  <c r="K60" i="2" l="1"/>
  <c r="M47" i="2"/>
  <c r="B10" i="4" l="1"/>
  <c r="B12" i="4" s="1"/>
  <c r="O47" i="2"/>
  <c r="O60" i="2" s="1"/>
  <c r="M60" i="2"/>
  <c r="Q32" i="2" l="1"/>
  <c r="Q22" i="2"/>
  <c r="Q25" i="2"/>
  <c r="Q10" i="2"/>
  <c r="Q24" i="2"/>
  <c r="Q42" i="2"/>
  <c r="Q38" i="2"/>
  <c r="Q40" i="2"/>
  <c r="Q41" i="2"/>
  <c r="Q27" i="2"/>
  <c r="Q45" i="2"/>
  <c r="Q19" i="2"/>
  <c r="Q20" i="2"/>
  <c r="Q30" i="2"/>
  <c r="Q53" i="2"/>
  <c r="Q58" i="2" s="1"/>
  <c r="Q17" i="2"/>
  <c r="Q29" i="2"/>
  <c r="Q12" i="2"/>
  <c r="Q47" i="2"/>
  <c r="Q37" i="2"/>
  <c r="Q26" i="2"/>
  <c r="Q31" i="2"/>
  <c r="Q11" i="2"/>
  <c r="Q28" i="2"/>
  <c r="Q23" i="2"/>
  <c r="Q39" i="2"/>
  <c r="Q18" i="2"/>
  <c r="Q44" i="2"/>
  <c r="Q43" i="2"/>
  <c r="Q21" i="2"/>
  <c r="Q36" i="2"/>
  <c r="Q16" i="2" l="1"/>
  <c r="Q35" i="2"/>
  <c r="Q60" i="2"/>
  <c r="E86" i="2" l="1"/>
  <c r="E82" i="2"/>
  <c r="E84" i="2"/>
  <c r="G82" i="2" l="1"/>
  <c r="G84" i="2"/>
  <c r="G86" i="2"/>
  <c r="C84" i="2"/>
  <c r="C82" i="2"/>
  <c r="C86" i="2"/>
  <c r="E96" i="2" l="1"/>
  <c r="B6" i="4"/>
  <c r="I9" i="2"/>
  <c r="M9" i="2" s="1"/>
  <c r="O9" i="2" s="1"/>
  <c r="E102" i="2" l="1"/>
  <c r="K9" i="2"/>
  <c r="C96" i="2"/>
  <c r="E98" i="2"/>
  <c r="E100" i="2"/>
  <c r="G96" i="2"/>
  <c r="G100" i="2" l="1"/>
  <c r="G98" i="2"/>
  <c r="G102" i="2"/>
  <c r="C100" i="2"/>
  <c r="C102" i="2"/>
  <c r="C98" i="2"/>
  <c r="K8" i="2"/>
  <c r="Q9" i="2"/>
  <c r="Q8" i="2" l="1"/>
  <c r="K49" i="2"/>
  <c r="K62" i="2"/>
  <c r="M8" i="2"/>
  <c r="M49" i="2" l="1"/>
  <c r="M62" i="2"/>
  <c r="O8" i="2"/>
  <c r="B7" i="4"/>
  <c r="Q62" i="2"/>
  <c r="Q49" i="2"/>
  <c r="B14" i="4" l="1"/>
  <c r="B15" i="4"/>
  <c r="O49" i="2"/>
  <c r="O62" i="2"/>
</calcChain>
</file>

<file path=xl/comments1.xml><?xml version="1.0" encoding="utf-8"?>
<comments xmlns="http://schemas.openxmlformats.org/spreadsheetml/2006/main">
  <authors>
    <author>Kate Painter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Increase 2010 average of 22,650 lb by 10% for rBST or 3X per day milking.</t>
        </r>
      </text>
    </comment>
    <comment ref="M36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5% higher than average labor costs for large dairies.</t>
        </r>
      </text>
    </comment>
  </commentList>
</comments>
</file>

<file path=xl/comments2.xml><?xml version="1.0" encoding="utf-8"?>
<comments xmlns="http://schemas.openxmlformats.org/spreadsheetml/2006/main">
  <authors>
    <author>Kate Painter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includes nutrient management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10' concrete walls, covered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no sides, concrete pad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should we include this?</t>
        </r>
      </text>
    </comment>
  </commentList>
</comments>
</file>

<file path=xl/comments3.xml><?xml version="1.0" encoding="utf-8"?>
<comments xmlns="http://schemas.openxmlformats.org/spreadsheetml/2006/main">
  <authors>
    <author>Kate Painter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includes nutrient management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10' concrete walls, covered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no sides, concrete pad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Kate Painter:</t>
        </r>
        <r>
          <rPr>
            <sz val="9"/>
            <color indexed="81"/>
            <rFont val="Tahoma"/>
            <family val="2"/>
          </rPr>
          <t xml:space="preserve">
should we include this?</t>
        </r>
      </text>
    </comment>
  </commentList>
</comments>
</file>

<file path=xl/sharedStrings.xml><?xml version="1.0" encoding="utf-8"?>
<sst xmlns="http://schemas.openxmlformats.org/spreadsheetml/2006/main" count="516" uniqueCount="253">
  <si>
    <t>Quantity</t>
  </si>
  <si>
    <t>Price or</t>
  </si>
  <si>
    <t>Value or</t>
  </si>
  <si>
    <t>Item</t>
  </si>
  <si>
    <t>Unit</t>
  </si>
  <si>
    <t>Cost</t>
  </si>
  <si>
    <t>ac</t>
  </si>
  <si>
    <t>Initial Capital Outlays:</t>
  </si>
  <si>
    <t>Cattle:</t>
  </si>
  <si>
    <t>Initial cow purchase</t>
  </si>
  <si>
    <t>Land:</t>
  </si>
  <si>
    <t>Land purchase</t>
  </si>
  <si>
    <t>hd</t>
  </si>
  <si>
    <t>Site Prep: Permits, well, roads</t>
  </si>
  <si>
    <t>Feeding Facilities:</t>
  </si>
  <si>
    <t>Scales</t>
  </si>
  <si>
    <t>farm</t>
  </si>
  <si>
    <t>Milking Barn</t>
  </si>
  <si>
    <t>sq ft</t>
  </si>
  <si>
    <t>stall</t>
  </si>
  <si>
    <t>Hospital Barn</t>
  </si>
  <si>
    <t>Building</t>
  </si>
  <si>
    <t>Double 12 parallel stalls</t>
  </si>
  <si>
    <t>Generator</t>
  </si>
  <si>
    <t>4-wheelers</t>
  </si>
  <si>
    <t>10-wheel truck (manure removal)</t>
  </si>
  <si>
    <t>Tractor-125 HP</t>
  </si>
  <si>
    <t>Straw Spreader</t>
  </si>
  <si>
    <t>Loaders, new</t>
  </si>
  <si>
    <t>Loaders, used</t>
  </si>
  <si>
    <t>Miscellaneous</t>
  </si>
  <si>
    <t>Total Capital Costs</t>
  </si>
  <si>
    <t>Semis, with feedbox mixers, new</t>
  </si>
  <si>
    <t>Semis, with feedbox mixers, used</t>
  </si>
  <si>
    <t>2 double 36 parallel stalls</t>
  </si>
  <si>
    <t>Commodity shed, 14 bays</t>
  </si>
  <si>
    <t>Hay sheds (180' x 50')</t>
  </si>
  <si>
    <t>Milk</t>
  </si>
  <si>
    <t>Per Head</t>
  </si>
  <si>
    <t>cwt</t>
  </si>
  <si>
    <t>Cost/Dairy</t>
  </si>
  <si>
    <t>No. of</t>
  </si>
  <si>
    <t>Cows</t>
  </si>
  <si>
    <t>Bull Calves</t>
  </si>
  <si>
    <t>Heifer Calves</t>
  </si>
  <si>
    <t>Cull Cows</t>
  </si>
  <si>
    <t>head</t>
  </si>
  <si>
    <t>Operating Costs:</t>
  </si>
  <si>
    <t>Cost/Cwt</t>
  </si>
  <si>
    <t>NUMBER OF COWS:</t>
  </si>
  <si>
    <t>Total Operating Costs</t>
  </si>
  <si>
    <t>Net Returns Above Variable Costs</t>
  </si>
  <si>
    <t>Fixed Costs:</t>
  </si>
  <si>
    <t>Income:</t>
  </si>
  <si>
    <t>Alfalfa hay, dairy</t>
  </si>
  <si>
    <t>Feeder hay</t>
  </si>
  <si>
    <t>Close-up hay</t>
  </si>
  <si>
    <t>Straw</t>
  </si>
  <si>
    <t>Corn silage (32%DM)</t>
  </si>
  <si>
    <t>Beet pulp</t>
  </si>
  <si>
    <t xml:space="preserve">Corn  </t>
  </si>
  <si>
    <t>Barley</t>
  </si>
  <si>
    <t>Canola</t>
  </si>
  <si>
    <t>Distillers</t>
  </si>
  <si>
    <t>Cottonseed</t>
  </si>
  <si>
    <t>Molasses</t>
  </si>
  <si>
    <t>Mineral, fresh cows</t>
  </si>
  <si>
    <t>Mineral, lactating cows</t>
  </si>
  <si>
    <t>Mineral, dry cows</t>
  </si>
  <si>
    <t>Mineral, close-up cows</t>
  </si>
  <si>
    <t>Feed  (ton/head/yr):</t>
  </si>
  <si>
    <t>Cost/Head/Yr</t>
  </si>
  <si>
    <t>Cost/Head/Day</t>
  </si>
  <si>
    <t>Milk hauling</t>
  </si>
  <si>
    <t>State &amp; association charges</t>
  </si>
  <si>
    <t>Veterinary, breeding, testing</t>
  </si>
  <si>
    <t>Other costs:</t>
  </si>
  <si>
    <t>Labor, including fringe costs</t>
  </si>
  <si>
    <t>Herd replacement costs</t>
  </si>
  <si>
    <t>Supplies</t>
  </si>
  <si>
    <t>Repairs and maintenance</t>
  </si>
  <si>
    <t>Utilities</t>
  </si>
  <si>
    <t>Interest</t>
  </si>
  <si>
    <t>Miscellaneous (fuel, insur., etc.)</t>
  </si>
  <si>
    <t>Net Returns Above Total Costs</t>
  </si>
  <si>
    <t>Total Costs (Operating and Fixed)</t>
  </si>
  <si>
    <t>Price</t>
  </si>
  <si>
    <t>($/head)</t>
  </si>
  <si>
    <t>Milk Price ($/cwt)</t>
  </si>
  <si>
    <t>Annual Milk Production (cwt/head)</t>
  </si>
  <si>
    <t>Change values in red and blue type to see global changes.</t>
  </si>
  <si>
    <t>Base</t>
  </si>
  <si>
    <t>Operating Cost Breakeven</t>
  </si>
  <si>
    <t>Ownership Cost Breakeven</t>
  </si>
  <si>
    <t>Total Cost Breakeven</t>
  </si>
  <si>
    <t>Less:</t>
  </si>
  <si>
    <t>Plus:</t>
  </si>
  <si>
    <t>Total Fixed Costs</t>
  </si>
  <si>
    <t>(cwt/hd/yr):</t>
  </si>
  <si>
    <t xml:space="preserve">Yield </t>
  </si>
  <si>
    <t xml:space="preserve"> (n)</t>
  </si>
  <si>
    <t>Interest Rate</t>
  </si>
  <si>
    <t>(i)</t>
  </si>
  <si>
    <t>Capital</t>
  </si>
  <si>
    <t>Recovery</t>
  </si>
  <si>
    <t>Factor</t>
  </si>
  <si>
    <t>Value</t>
  </si>
  <si>
    <t>Total:</t>
  </si>
  <si>
    <t>Rate</t>
  </si>
  <si>
    <t xml:space="preserve">Discount </t>
  </si>
  <si>
    <t xml:space="preserve">Years </t>
  </si>
  <si>
    <t>of Life</t>
  </si>
  <si>
    <t>Total Capital Recovery Costs</t>
  </si>
  <si>
    <t>Salvage</t>
  </si>
  <si>
    <t>($/herd)</t>
  </si>
  <si>
    <t>Table 1.  Amortization Factors for Equal Total Payments</t>
  </si>
  <si>
    <t>Years</t>
  </si>
  <si>
    <t>Tractor-75 HP</t>
  </si>
  <si>
    <t>Tractor-60 HP</t>
  </si>
  <si>
    <t>Vacuum tank</t>
  </si>
  <si>
    <t>Backhoe</t>
  </si>
  <si>
    <t>Dump truck</t>
  </si>
  <si>
    <t>Machinery, 5000-cow facility:</t>
  </si>
  <si>
    <t>Skid steer loader</t>
  </si>
  <si>
    <t>(208) 885-6041</t>
  </si>
  <si>
    <t>kpainter@uidaho.edu</t>
  </si>
  <si>
    <t>Budget spreadsheets are available at the following link:</t>
  </si>
  <si>
    <t>Kathleen Painter</t>
  </si>
  <si>
    <t>and</t>
  </si>
  <si>
    <r>
      <t>C. Wilson Gray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</si>
  <si>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Authors are an analyst and a livestock Extension specialist, respectively, with the</t>
    </r>
  </si>
  <si>
    <t>wgray@uidaho.edu</t>
  </si>
  <si>
    <t>(208) 736-3622</t>
  </si>
  <si>
    <t>Department of Ag. Econ. &amp; Rural Sociology, University of Idaho.</t>
  </si>
  <si>
    <t xml:space="preserve">Twin Falls, ID </t>
  </si>
  <si>
    <t>Moscow, ID</t>
  </si>
  <si>
    <t>Per Dairy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</si>
  <si>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</si>
  <si>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</si>
  <si>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</si>
  <si>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</si>
  <si>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</si>
  <si>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</si>
  <si>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</si>
  <si>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</si>
  <si>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</si>
  <si>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</si>
  <si>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</si>
  <si>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</si>
  <si>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Production:</t>
  </si>
  <si>
    <t>Total</t>
  </si>
  <si>
    <t>Total Receipts</t>
  </si>
  <si>
    <t>Operating Inputs:</t>
  </si>
  <si>
    <t>Corn</t>
  </si>
  <si>
    <t xml:space="preserve">Barley </t>
  </si>
  <si>
    <t>Repairs &amp; maintenance</t>
  </si>
  <si>
    <t>Misc. (fuel, insur., etc.)</t>
  </si>
  <si>
    <t>Veterinary Medicine</t>
  </si>
  <si>
    <t>Machinery (Fuel,Lube,Repair)</t>
  </si>
  <si>
    <t>Vehicles (Fuel and Repair)</t>
  </si>
  <si>
    <t>Equipment (Repair)</t>
  </si>
  <si>
    <t>Housing, Improvements (Repair)</t>
  </si>
  <si>
    <t>Taxes and Insurance</t>
  </si>
  <si>
    <t>Feed (tons):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</si>
  <si>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</si>
  <si>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</si>
  <si>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</si>
  <si>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</si>
  <si>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</si>
  <si>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</si>
  <si>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</si>
  <si>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</si>
  <si>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</si>
  <si>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</si>
  <si>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</si>
  <si>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</si>
  <si>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</si>
  <si>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</si>
  <si>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http://www.cals.uidaho.edu/aers/r_livestock.htm</t>
  </si>
  <si>
    <t>for the base price in the enterprise budget above, as well as for milk prices that are 10% above and below the base yield.</t>
  </si>
  <si>
    <t>Costs, prices, and yields in this breakeven table are all linked to values  in the budget above, so any changes in the budgets</t>
  </si>
  <si>
    <t xml:space="preserve">will be automatically updated in these breakeven analyses. </t>
  </si>
  <si>
    <t>Breakeven Milk Prices ($/cwt):</t>
  </si>
  <si>
    <t>Breakeven Yields (cwt/hd/year):</t>
  </si>
  <si>
    <t>($/cwt):</t>
  </si>
  <si>
    <t>The second breakeven analysis below presents breakeven yields that will  cover operating costs, ownership costs, and total costs</t>
  </si>
  <si>
    <t xml:space="preserve">In the spreadsheet version (Excel) of this budget, the percentages in the orange cells can be changed and all  values will be updated. </t>
  </si>
  <si>
    <t>Breakeven Price and Yield</t>
  </si>
  <si>
    <t>costs for the base yield in the enterprise budget above, as well as for milk yields that are 10% above and below the base yield.</t>
  </si>
  <si>
    <t>The first breakeven analysis below presents breakeven milk prices ($/cwt) that will cover operating costs, ownership costs, and total</t>
  </si>
  <si>
    <t>Value/Head/Year</t>
  </si>
  <si>
    <t>*See Table 2.</t>
  </si>
  <si>
    <t>Capital recovery costs*</t>
  </si>
  <si>
    <t>Boxscraper</t>
  </si>
  <si>
    <t>Brush hog, 10'</t>
  </si>
  <si>
    <t>Telehandler loader</t>
  </si>
  <si>
    <t>Gooseneck trailer, 28'</t>
  </si>
  <si>
    <t>Buildings</t>
  </si>
  <si>
    <t>ANNUAL PRODUCTION for 3X per day milking</t>
  </si>
  <si>
    <t>EBB-D5-10 Costs and Returns for a 5000-Head Open Lot Dairy</t>
  </si>
  <si>
    <t>in Southern Idaho</t>
  </si>
  <si>
    <t>Farm pickups, new</t>
  </si>
  <si>
    <t>Farm pickups, used</t>
  </si>
  <si>
    <t>Open Lots</t>
  </si>
  <si>
    <t>Summary of Annual Costs and Returns for Operating a 5,000-Head Open Lot Dairy in Southern Idaho, 2010 ($/head/year)</t>
  </si>
  <si>
    <t>Change values in red on current page and they will be updated throughout the spreadsheet.</t>
  </si>
  <si>
    <t>Annual Milk Revenue  ($/head/year)</t>
  </si>
  <si>
    <t>Total Revenue  ($/head/year)</t>
  </si>
  <si>
    <t>Annual Feed Costs  ($/head/year)</t>
  </si>
  <si>
    <t>Total Variable Costs  ($/head/year)</t>
  </si>
  <si>
    <t>Fixed Costs  ($/head/year)</t>
  </si>
  <si>
    <t>Total Costs  ($/head/year)</t>
  </si>
  <si>
    <t>Returns over Variable Costs  ($/head/year)</t>
  </si>
  <si>
    <t>Returns over Total Costs ($/head/year)</t>
  </si>
  <si>
    <t>Table 1: Annual Enterprise Budget for a 5,000-Head Open Lot Dairy in Southern Idaho</t>
  </si>
  <si>
    <t>Table 2. Capital Costs  for a 5,000-Head Open Lot Dairy in Southern Idaho</t>
  </si>
  <si>
    <t>Table 3: Monthly Summary of Returns and Expenses for a 5,000-Head Open Lot Dairy in Southern Idaho</t>
  </si>
  <si>
    <t>Table 4: Monthly Feed Requirements (tons) for a 5,000-Head Open Lot Dairy in Southern Idaho</t>
  </si>
  <si>
    <t>Table 5: Investment Summary for 5,000-Head Open Lot Dairy in Southern Idaho</t>
  </si>
  <si>
    <t>Sheds,  400 sq ft per cow</t>
  </si>
  <si>
    <t>Shades: 40 sq ft per cow</t>
  </si>
  <si>
    <t>Bypass fat</t>
  </si>
  <si>
    <t>Bull Calves (head)</t>
  </si>
  <si>
    <t>Heifer Calves (head)</t>
  </si>
  <si>
    <t>Cull Cows (head)</t>
  </si>
  <si>
    <t>Milk (cwt/head)</t>
  </si>
  <si>
    <t>Insurance:</t>
  </si>
  <si>
    <t>Insur., facilities @ $5 per $1,000</t>
  </si>
  <si>
    <t xml:space="preserve">Insur., machinery, @ $4 per $1,000 </t>
  </si>
  <si>
    <t>Liability Insur. ($1 million coverage)</t>
  </si>
  <si>
    <t>Insurance*</t>
  </si>
  <si>
    <t>Overhead (2.5% Oper Costs)</t>
  </si>
  <si>
    <t>herd</t>
  </si>
  <si>
    <t>Average Capital Costs (Purchase - Salvage Value)/2</t>
  </si>
  <si>
    <t xml:space="preserve">Average Capital Costs </t>
  </si>
  <si>
    <t>Total Investment Costs/Salvage Value</t>
  </si>
  <si>
    <t>Average Capital Costs per Head</t>
  </si>
  <si>
    <t>Capital Costs per Head</t>
  </si>
  <si>
    <t>Capital Recovery Costs per Head</t>
  </si>
  <si>
    <t>(total)</t>
  </si>
  <si>
    <t>The Authors - Kathleen Painter is a farm and ranch economics specialist in the University of Idaho</t>
  </si>
  <si>
    <t>Department of Agricultural Economics and Rural Sociology, Moscow. C. Wilson Gray is an Extension agricultural</t>
  </si>
  <si>
    <t>economist in the UI District III Extension Office.</t>
  </si>
  <si>
    <t>Issued in furtherance of cooperative extension work in agriculture and home economics, Acts of May 8 and June 30, 1914,</t>
  </si>
  <si>
    <t>in cooperation with the U.S. Department of Agriculture, Charlotte Eberlein, Director of Cooperative Extension System,</t>
  </si>
  <si>
    <t>University of Idaho, Moscow, Idaho 83843. The University of Idaho provides equal opportunity in education and employment on the basis of</t>
  </si>
  <si>
    <t>race, color, religion, national origin, gender, age disability, or status as a Vietnam-era veteran, as required by state and federal laws.</t>
  </si>
  <si>
    <t>02-11 (new)</t>
  </si>
  <si>
    <t>Land purchase*</t>
  </si>
  <si>
    <t>Site Prep: Permits, well, roads**</t>
  </si>
  <si>
    <t>*Opportunity cost on land investment is calculated as land value multiplied by the interest rate. Land is not depreciable.</t>
  </si>
  <si>
    <t>**Site preparation charges include nutrient management expenses.</t>
  </si>
  <si>
    <t>Capital Costs/Salvage Value per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</si>
</sst>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0.0"/>
    <numFmt numFmtId="166" formatCode="&quot;$&quot;#,##0"/>
    <numFmt numFmtId="167" formatCode="_(* #,##0_);_(* \(#,##0\);_(* &quot;-&quot;??_);_(@_)"/>
    <numFmt numFmtId="168" formatCode="0.0%"/>
    <numFmt numFmtId="169" formatCode="0.00000"/>
    <numFmt numFmtId="170" formatCode="0.00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u/>
      <sz val="10"/>
      <color indexed="12"/>
      <name val="Arial"/>
      <family val="2"/>
    </font>
    <font>
      <sz val="12"/>
      <color rgb="FFFF0000"/>
      <name val="Arial"/>
      <family val="2"/>
    </font>
    <font>
      <i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i/>
      <sz val="14"/>
      <name val="Arial"/>
      <family val="2"/>
    </font>
    <font>
      <sz val="14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6"/>
      <color theme="3"/>
      <name val="Cambria"/>
      <family val="2"/>
      <scheme val="major"/>
    </font>
    <font>
      <vertAlign val="superscript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mbria"/>
      <family val="2"/>
      <scheme val="major"/>
    </font>
    <font>
      <i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4" fillId="8" borderId="5" applyNumberFormat="0" applyAlignment="0" applyProtection="0"/>
    <xf numFmtId="0" fontId="1" fillId="9" borderId="6" applyNumberFormat="0" applyFont="0" applyAlignment="0" applyProtection="0"/>
    <xf numFmtId="0" fontId="3" fillId="0" borderId="0"/>
    <xf numFmtId="0" fontId="1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2" borderId="10" applyNumberFormat="0" applyAlignment="0" applyProtection="0"/>
  </cellStyleXfs>
  <cellXfs count="44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4" borderId="0" xfId="0" applyFill="1"/>
    <xf numFmtId="0" fontId="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0" fillId="2" borderId="0" xfId="0" applyFill="1" applyBorder="1"/>
    <xf numFmtId="164" fontId="0" fillId="3" borderId="0" xfId="0" applyNumberFormat="1" applyFill="1" applyBorder="1" applyProtection="1"/>
    <xf numFmtId="0" fontId="0" fillId="4" borderId="0" xfId="0" applyFill="1" applyBorder="1"/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/>
    <xf numFmtId="164" fontId="0" fillId="3" borderId="0" xfId="0" applyNumberFormat="1" applyFill="1" applyAlignment="1" applyProtection="1">
      <alignment horizontal="left"/>
    </xf>
    <xf numFmtId="0" fontId="0" fillId="0" borderId="0" xfId="0" applyProtection="1">
      <protection locked="0"/>
    </xf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167" fontId="0" fillId="0" borderId="0" xfId="1" applyNumberFormat="1" applyFont="1"/>
    <xf numFmtId="0" fontId="0" fillId="0" borderId="0" xfId="0"/>
    <xf numFmtId="164" fontId="8" fillId="3" borderId="0" xfId="0" applyNumberFormat="1" applyFont="1" applyFill="1" applyAlignment="1" applyProtection="1">
      <alignment horizontal="left"/>
    </xf>
    <xf numFmtId="166" fontId="8" fillId="3" borderId="0" xfId="0" applyNumberFormat="1" applyFont="1" applyFill="1" applyAlignment="1" applyProtection="1">
      <alignment horizontal="left"/>
    </xf>
    <xf numFmtId="0" fontId="6" fillId="0" borderId="0" xfId="3" applyAlignment="1">
      <alignment horizontal="right"/>
    </xf>
    <xf numFmtId="0" fontId="8" fillId="2" borderId="0" xfId="0" applyFont="1" applyFill="1"/>
    <xf numFmtId="0" fontId="8" fillId="4" borderId="0" xfId="0" applyFont="1" applyFill="1"/>
    <xf numFmtId="164" fontId="8" fillId="3" borderId="0" xfId="0" applyNumberFormat="1" applyFont="1" applyFill="1" applyProtection="1"/>
    <xf numFmtId="164" fontId="8" fillId="3" borderId="0" xfId="0" applyNumberFormat="1" applyFont="1" applyFill="1" applyAlignment="1" applyProtection="1">
      <alignment horizontal="right"/>
    </xf>
    <xf numFmtId="164" fontId="8" fillId="3" borderId="0" xfId="0" applyNumberFormat="1" applyFont="1" applyFill="1"/>
    <xf numFmtId="164" fontId="10" fillId="3" borderId="1" xfId="0" applyNumberFormat="1" applyFont="1" applyFill="1" applyBorder="1"/>
    <xf numFmtId="0" fontId="10" fillId="4" borderId="1" xfId="0" applyFont="1" applyFill="1" applyBorder="1"/>
    <xf numFmtId="0" fontId="9" fillId="4" borderId="1" xfId="0" applyFont="1" applyFill="1" applyBorder="1"/>
    <xf numFmtId="164" fontId="9" fillId="3" borderId="1" xfId="0" applyNumberFormat="1" applyFont="1" applyFill="1" applyBorder="1"/>
    <xf numFmtId="0" fontId="12" fillId="2" borderId="3" xfId="0" applyFont="1" applyFill="1" applyBorder="1"/>
    <xf numFmtId="0" fontId="13" fillId="0" borderId="0" xfId="4" applyFont="1" applyFill="1"/>
    <xf numFmtId="0" fontId="0" fillId="6" borderId="0" xfId="0" applyFill="1"/>
    <xf numFmtId="0" fontId="0" fillId="2" borderId="0" xfId="0" applyFill="1" applyBorder="1" applyAlignment="1">
      <alignment horizontal="center"/>
    </xf>
    <xf numFmtId="0" fontId="0" fillId="0" borderId="0" xfId="0"/>
    <xf numFmtId="0" fontId="0" fillId="7" borderId="0" xfId="0" applyFill="1"/>
    <xf numFmtId="43" fontId="0" fillId="7" borderId="0" xfId="1" applyFont="1" applyFill="1"/>
    <xf numFmtId="10" fontId="0" fillId="7" borderId="0" xfId="2" applyNumberFormat="1" applyFont="1" applyFill="1" applyAlignment="1">
      <alignment horizontal="center"/>
    </xf>
    <xf numFmtId="0" fontId="17" fillId="10" borderId="7" xfId="8" applyFont="1" applyFill="1" applyBorder="1" applyAlignment="1">
      <alignment horizontal="center"/>
    </xf>
    <xf numFmtId="169" fontId="17" fillId="0" borderId="3" xfId="8" applyNumberFormat="1" applyFont="1" applyBorder="1"/>
    <xf numFmtId="0" fontId="17" fillId="0" borderId="3" xfId="8" applyFont="1" applyBorder="1" applyAlignment="1">
      <alignment horizontal="center"/>
    </xf>
    <xf numFmtId="168" fontId="17" fillId="10" borderId="3" xfId="8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22" fillId="0" borderId="0" xfId="0" applyFont="1" applyAlignment="1">
      <alignment wrapText="1"/>
    </xf>
    <xf numFmtId="0" fontId="3" fillId="11" borderId="0" xfId="8" applyFill="1"/>
    <xf numFmtId="0" fontId="3" fillId="11" borderId="0" xfId="8" applyFont="1" applyFill="1"/>
    <xf numFmtId="0" fontId="3" fillId="11" borderId="0" xfId="8" applyFont="1" applyFill="1" applyAlignment="1">
      <alignment horizontal="center"/>
    </xf>
    <xf numFmtId="0" fontId="11" fillId="6" borderId="0" xfId="5" applyFill="1" applyAlignment="1" applyProtection="1"/>
    <xf numFmtId="0" fontId="24" fillId="6" borderId="0" xfId="9" applyFont="1" applyFill="1"/>
    <xf numFmtId="2" fontId="12" fillId="2" borderId="3" xfId="0" applyNumberFormat="1" applyFont="1" applyFill="1" applyBorder="1"/>
    <xf numFmtId="0" fontId="21" fillId="2" borderId="1" xfId="0" applyFont="1" applyFill="1" applyBorder="1" applyAlignment="1">
      <alignment wrapText="1"/>
    </xf>
    <xf numFmtId="0" fontId="7" fillId="0" borderId="0" xfId="4"/>
    <xf numFmtId="0" fontId="0" fillId="0" borderId="0" xfId="0" applyAlignment="1">
      <alignment horizontal="center"/>
    </xf>
    <xf numFmtId="166" fontId="0" fillId="0" borderId="0" xfId="0" applyNumberFormat="1"/>
    <xf numFmtId="0" fontId="29" fillId="0" borderId="0" xfId="3" applyFont="1"/>
    <xf numFmtId="0" fontId="29" fillId="0" borderId="0" xfId="3" applyFont="1" applyAlignment="1">
      <alignment horizontal="center"/>
    </xf>
    <xf numFmtId="0" fontId="31" fillId="6" borderId="10" xfId="13" applyFont="1" applyFill="1"/>
    <xf numFmtId="0" fontId="33" fillId="0" borderId="9" xfId="12" applyFont="1" applyAlignment="1" applyProtection="1">
      <alignment horizontal="left" wrapText="1"/>
      <protection locked="0"/>
    </xf>
    <xf numFmtId="0" fontId="29" fillId="0" borderId="3" xfId="3" applyFont="1" applyBorder="1" applyAlignment="1">
      <alignment horizontal="left"/>
    </xf>
    <xf numFmtId="0" fontId="31" fillId="6" borderId="11" xfId="13" applyFont="1" applyFill="1" applyBorder="1"/>
    <xf numFmtId="0" fontId="31" fillId="6" borderId="12" xfId="13" applyFont="1" applyFill="1" applyBorder="1"/>
    <xf numFmtId="0" fontId="31" fillId="6" borderId="13" xfId="13" applyFont="1" applyFill="1" applyBorder="1"/>
    <xf numFmtId="0" fontId="30" fillId="6" borderId="14" xfId="13" applyFont="1" applyFill="1" applyBorder="1" applyAlignment="1">
      <alignment horizontal="left"/>
    </xf>
    <xf numFmtId="0" fontId="31" fillId="6" borderId="15" xfId="13" applyFont="1" applyFill="1" applyBorder="1"/>
    <xf numFmtId="0" fontId="31" fillId="0" borderId="11" xfId="13" applyFont="1" applyFill="1" applyBorder="1"/>
    <xf numFmtId="0" fontId="30" fillId="0" borderId="11" xfId="13" applyFont="1" applyFill="1" applyBorder="1" applyAlignment="1">
      <alignment horizontal="left"/>
    </xf>
    <xf numFmtId="0" fontId="31" fillId="0" borderId="10" xfId="13" applyFont="1" applyFill="1"/>
    <xf numFmtId="0" fontId="31" fillId="0" borderId="13" xfId="13" applyFont="1" applyFill="1" applyBorder="1"/>
    <xf numFmtId="166" fontId="32" fillId="0" borderId="10" xfId="13" applyNumberFormat="1" applyFont="1" applyFill="1"/>
    <xf numFmtId="166" fontId="31" fillId="0" borderId="13" xfId="13" applyNumberFormat="1" applyFont="1" applyFill="1" applyBorder="1"/>
    <xf numFmtId="0" fontId="31" fillId="0" borderId="11" xfId="13" applyFont="1" applyFill="1" applyBorder="1" applyAlignment="1">
      <alignment horizontal="center"/>
    </xf>
    <xf numFmtId="0" fontId="30" fillId="0" borderId="11" xfId="13" applyFont="1" applyFill="1" applyBorder="1"/>
    <xf numFmtId="0" fontId="32" fillId="0" borderId="10" xfId="13" applyFont="1" applyFill="1"/>
    <xf numFmtId="0" fontId="32" fillId="0" borderId="13" xfId="13" applyFont="1" applyFill="1" applyBorder="1"/>
    <xf numFmtId="0" fontId="31" fillId="0" borderId="16" xfId="13" applyFont="1" applyFill="1" applyBorder="1" applyAlignment="1">
      <alignment horizontal="center"/>
    </xf>
    <xf numFmtId="166" fontId="31" fillId="0" borderId="17" xfId="13" applyNumberFormat="1" applyFont="1" applyFill="1" applyBorder="1"/>
    <xf numFmtId="166" fontId="31" fillId="0" borderId="18" xfId="13" applyNumberFormat="1" applyFont="1" applyFill="1" applyBorder="1"/>
    <xf numFmtId="0" fontId="29" fillId="0" borderId="3" xfId="3" applyFont="1" applyFill="1" applyBorder="1" applyAlignment="1">
      <alignment horizontal="left"/>
    </xf>
    <xf numFmtId="0" fontId="31" fillId="0" borderId="12" xfId="13" applyFont="1" applyFill="1" applyBorder="1"/>
    <xf numFmtId="1" fontId="32" fillId="0" borderId="10" xfId="13" applyNumberFormat="1" applyFont="1" applyFill="1" applyAlignment="1">
      <alignment horizontal="center"/>
    </xf>
    <xf numFmtId="1" fontId="32" fillId="0" borderId="13" xfId="13" applyNumberFormat="1" applyFont="1" applyFill="1" applyBorder="1" applyAlignment="1">
      <alignment horizontal="center"/>
    </xf>
    <xf numFmtId="0" fontId="31" fillId="0" borderId="17" xfId="13" applyFont="1" applyFill="1" applyBorder="1"/>
    <xf numFmtId="1" fontId="32" fillId="0" borderId="17" xfId="13" applyNumberFormat="1" applyFont="1" applyFill="1" applyBorder="1" applyAlignment="1">
      <alignment horizontal="center"/>
    </xf>
    <xf numFmtId="1" fontId="32" fillId="0" borderId="18" xfId="13" applyNumberFormat="1" applyFont="1" applyFill="1" applyBorder="1" applyAlignment="1">
      <alignment horizontal="center"/>
    </xf>
    <xf numFmtId="0" fontId="34" fillId="2" borderId="2" xfId="0" applyFont="1" applyFill="1" applyBorder="1"/>
    <xf numFmtId="0" fontId="34" fillId="2" borderId="2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4" fillId="2" borderId="0" xfId="0" applyFont="1" applyFill="1" applyBorder="1"/>
    <xf numFmtId="0" fontId="34" fillId="2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4" borderId="1" xfId="0" applyFont="1" applyFill="1" applyBorder="1"/>
    <xf numFmtId="0" fontId="34" fillId="3" borderId="1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164" fontId="0" fillId="2" borderId="0" xfId="0" applyNumberFormat="1" applyFont="1" applyFill="1"/>
    <xf numFmtId="164" fontId="0" fillId="3" borderId="0" xfId="0" applyNumberFormat="1" applyFont="1" applyFill="1" applyProtection="1"/>
    <xf numFmtId="0" fontId="0" fillId="4" borderId="0" xfId="0" applyFont="1" applyFill="1"/>
    <xf numFmtId="0" fontId="0" fillId="7" borderId="0" xfId="0" applyFont="1" applyFill="1"/>
    <xf numFmtId="166" fontId="0" fillId="7" borderId="0" xfId="0" applyNumberFormat="1" applyFont="1" applyFill="1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6" fontId="0" fillId="0" borderId="0" xfId="0" applyNumberFormat="1" applyFont="1" applyProtection="1">
      <protection locked="0"/>
    </xf>
    <xf numFmtId="164" fontId="0" fillId="3" borderId="0" xfId="0" applyNumberFormat="1" applyFont="1" applyFill="1"/>
    <xf numFmtId="0" fontId="0" fillId="0" borderId="0" xfId="0" applyFont="1" applyFill="1" applyProtection="1">
      <protection locked="0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170" fontId="0" fillId="7" borderId="0" xfId="0" applyNumberFormat="1" applyFont="1" applyFill="1" applyAlignment="1">
      <alignment horizontal="right"/>
    </xf>
    <xf numFmtId="170" fontId="0" fillId="7" borderId="0" xfId="0" applyNumberFormat="1" applyFont="1" applyFill="1"/>
    <xf numFmtId="0" fontId="0" fillId="5" borderId="0" xfId="0" applyFont="1" applyFill="1"/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center"/>
      <protection locked="0"/>
    </xf>
    <xf numFmtId="164" fontId="0" fillId="5" borderId="0" xfId="0" applyNumberFormat="1" applyFont="1" applyFill="1" applyProtection="1">
      <protection locked="0"/>
    </xf>
    <xf numFmtId="0" fontId="0" fillId="7" borderId="0" xfId="0" applyFont="1" applyFill="1" applyBorder="1"/>
    <xf numFmtId="0" fontId="0" fillId="7" borderId="1" xfId="0" applyFont="1" applyFill="1" applyBorder="1"/>
    <xf numFmtId="0" fontId="36" fillId="2" borderId="0" xfId="0" applyFont="1" applyFill="1" applyBorder="1"/>
    <xf numFmtId="0" fontId="37" fillId="2" borderId="0" xfId="0" applyFont="1" applyFill="1"/>
    <xf numFmtId="0" fontId="38" fillId="0" borderId="0" xfId="0" applyFont="1" applyProtection="1">
      <protection locked="0"/>
    </xf>
    <xf numFmtId="166" fontId="39" fillId="0" borderId="0" xfId="0" applyNumberFormat="1" applyFont="1" applyProtection="1">
      <protection locked="0"/>
    </xf>
    <xf numFmtId="0" fontId="38" fillId="0" borderId="0" xfId="0" applyFont="1" applyFill="1" applyProtection="1">
      <protection locked="0"/>
    </xf>
    <xf numFmtId="0" fontId="38" fillId="0" borderId="0" xfId="0" applyFont="1" applyAlignment="1" applyProtection="1">
      <alignment horizontal="center" vertical="center"/>
      <protection locked="0"/>
    </xf>
    <xf numFmtId="164" fontId="39" fillId="0" borderId="0" xfId="0" applyNumberFormat="1" applyFont="1" applyProtection="1">
      <protection locked="0"/>
    </xf>
    <xf numFmtId="0" fontId="38" fillId="5" borderId="0" xfId="0" applyFont="1" applyFill="1" applyProtection="1">
      <protection locked="0"/>
    </xf>
    <xf numFmtId="0" fontId="9" fillId="6" borderId="2" xfId="0" applyFont="1" applyFill="1" applyBorder="1"/>
    <xf numFmtId="0" fontId="9" fillId="6" borderId="2" xfId="0" applyFont="1" applyFill="1" applyBorder="1" applyAlignment="1">
      <alignment horizontal="center" vertical="center"/>
    </xf>
    <xf numFmtId="166" fontId="10" fillId="6" borderId="2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164" fontId="10" fillId="6" borderId="2" xfId="0" applyNumberFormat="1" applyFont="1" applyFill="1" applyBorder="1" applyAlignment="1">
      <alignment horizontal="center"/>
    </xf>
    <xf numFmtId="0" fontId="9" fillId="0" borderId="0" xfId="0" applyFont="1"/>
    <xf numFmtId="0" fontId="38" fillId="6" borderId="0" xfId="0" applyFont="1" applyFill="1" applyBorder="1"/>
    <xf numFmtId="0" fontId="0" fillId="6" borderId="0" xfId="0" applyFont="1" applyFill="1" applyBorder="1"/>
    <xf numFmtId="0" fontId="0" fillId="6" borderId="0" xfId="0" applyFont="1" applyFill="1"/>
    <xf numFmtId="0" fontId="38" fillId="6" borderId="0" xfId="4" applyFont="1" applyFill="1"/>
    <xf numFmtId="167" fontId="0" fillId="6" borderId="0" xfId="1" applyNumberFormat="1" applyFont="1" applyFill="1"/>
    <xf numFmtId="0" fontId="0" fillId="6" borderId="0" xfId="0" applyFont="1" applyFill="1" applyAlignment="1">
      <alignment horizontal="center" vertical="center"/>
    </xf>
    <xf numFmtId="0" fontId="0" fillId="0" borderId="0" xfId="0" applyFont="1"/>
    <xf numFmtId="0" fontId="0" fillId="6" borderId="0" xfId="0" applyFill="1" applyAlignment="1">
      <alignment horizontal="center" vertical="center"/>
    </xf>
    <xf numFmtId="164" fontId="0" fillId="3" borderId="0" xfId="0" applyNumberFormat="1" applyFont="1" applyFill="1" applyAlignment="1" applyProtection="1">
      <alignment horizontal="right" indent="2"/>
    </xf>
    <xf numFmtId="164" fontId="0" fillId="3" borderId="0" xfId="0" applyNumberFormat="1" applyFont="1" applyFill="1" applyAlignment="1" applyProtection="1">
      <alignment horizontal="right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alignment horizontal="right" indent="1"/>
      <protection locked="0"/>
    </xf>
    <xf numFmtId="0" fontId="0" fillId="5" borderId="0" xfId="0" applyFont="1" applyFill="1" applyProtection="1">
      <protection locked="0"/>
    </xf>
    <xf numFmtId="166" fontId="0" fillId="3" borderId="0" xfId="0" applyNumberFormat="1" applyFont="1" applyFill="1" applyProtection="1"/>
    <xf numFmtId="164" fontId="41" fillId="0" borderId="0" xfId="0" applyNumberFormat="1" applyFont="1" applyFill="1" applyAlignment="1">
      <alignment horizontal="center"/>
    </xf>
    <xf numFmtId="164" fontId="39" fillId="0" borderId="0" xfId="0" applyNumberFormat="1" applyFont="1" applyAlignment="1" applyProtection="1">
      <alignment horizontal="center"/>
      <protection locked="0"/>
    </xf>
    <xf numFmtId="0" fontId="37" fillId="2" borderId="1" xfId="0" applyFont="1" applyFill="1" applyBorder="1"/>
    <xf numFmtId="0" fontId="42" fillId="6" borderId="0" xfId="3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5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/>
    </xf>
    <xf numFmtId="0" fontId="0" fillId="5" borderId="1" xfId="0" applyFont="1" applyFill="1" applyBorder="1"/>
    <xf numFmtId="0" fontId="36" fillId="2" borderId="0" xfId="0" applyFont="1" applyFill="1"/>
    <xf numFmtId="0" fontId="10" fillId="6" borderId="2" xfId="0" applyFont="1" applyFill="1" applyBorder="1"/>
    <xf numFmtId="0" fontId="43" fillId="6" borderId="0" xfId="0" applyFont="1" applyFill="1" applyBorder="1"/>
    <xf numFmtId="0" fontId="43" fillId="6" borderId="0" xfId="0" applyFont="1" applyFill="1" applyBorder="1" applyAlignment="1">
      <alignment horizontal="center" vertical="center"/>
    </xf>
    <xf numFmtId="166" fontId="44" fillId="6" borderId="0" xfId="0" applyNumberFormat="1" applyFont="1" applyFill="1" applyBorder="1" applyAlignment="1">
      <alignment horizontal="center"/>
    </xf>
    <xf numFmtId="0" fontId="44" fillId="6" borderId="0" xfId="0" applyFont="1" applyFill="1" applyBorder="1" applyAlignment="1">
      <alignment horizontal="center"/>
    </xf>
    <xf numFmtId="164" fontId="44" fillId="6" borderId="0" xfId="0" applyNumberFormat="1" applyFont="1" applyFill="1" applyBorder="1" applyAlignment="1">
      <alignment horizontal="center"/>
    </xf>
    <xf numFmtId="0" fontId="45" fillId="6" borderId="0" xfId="0" applyFont="1" applyFill="1" applyBorder="1"/>
    <xf numFmtId="0" fontId="45" fillId="6" borderId="0" xfId="0" applyFont="1" applyFill="1" applyBorder="1" applyAlignment="1">
      <alignment horizontal="center" vertical="center"/>
    </xf>
    <xf numFmtId="0" fontId="45" fillId="6" borderId="0" xfId="0" applyFont="1" applyFill="1"/>
    <xf numFmtId="167" fontId="45" fillId="6" borderId="0" xfId="1" applyNumberFormat="1" applyFont="1" applyFill="1"/>
    <xf numFmtId="0" fontId="45" fillId="6" borderId="0" xfId="0" applyFont="1" applyFill="1" applyAlignment="1">
      <alignment horizontal="center" vertical="center"/>
    </xf>
    <xf numFmtId="167" fontId="45" fillId="6" borderId="0" xfId="1" applyNumberFormat="1" applyFont="1" applyFill="1" applyBorder="1"/>
    <xf numFmtId="0" fontId="45" fillId="6" borderId="1" xfId="0" applyFont="1" applyFill="1" applyBorder="1"/>
    <xf numFmtId="167" fontId="45" fillId="6" borderId="1" xfId="1" applyNumberFormat="1" applyFont="1" applyFill="1" applyBorder="1"/>
    <xf numFmtId="0" fontId="45" fillId="6" borderId="1" xfId="0" applyFont="1" applyFill="1" applyBorder="1" applyAlignment="1">
      <alignment horizontal="center" vertical="center"/>
    </xf>
    <xf numFmtId="0" fontId="45" fillId="2" borderId="0" xfId="0" applyFont="1" applyFill="1"/>
    <xf numFmtId="0" fontId="45" fillId="2" borderId="0" xfId="0" applyFont="1" applyFill="1" applyAlignment="1">
      <alignment horizontal="center" vertical="center"/>
    </xf>
    <xf numFmtId="49" fontId="45" fillId="2" borderId="0" xfId="0" applyNumberFormat="1" applyFont="1" applyFill="1" applyAlignment="1">
      <alignment horizontal="center"/>
    </xf>
    <xf numFmtId="0" fontId="45" fillId="5" borderId="0" xfId="7" applyFont="1" applyFill="1" applyBorder="1" applyAlignment="1">
      <alignment horizontal="center" vertical="center"/>
    </xf>
    <xf numFmtId="0" fontId="46" fillId="2" borderId="0" xfId="0" applyFont="1" applyFill="1"/>
    <xf numFmtId="9" fontId="47" fillId="8" borderId="0" xfId="6" applyNumberFormat="1" applyFont="1" applyBorder="1" applyAlignment="1" applyProtection="1">
      <alignment horizontal="center"/>
      <protection locked="0"/>
    </xf>
    <xf numFmtId="0" fontId="45" fillId="2" borderId="0" xfId="0" applyFont="1" applyFill="1" applyBorder="1"/>
    <xf numFmtId="0" fontId="45" fillId="5" borderId="0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165" fontId="40" fillId="7" borderId="1" xfId="0" applyNumberFormat="1" applyFont="1" applyFill="1" applyBorder="1" applyAlignment="1">
      <alignment horizontal="center"/>
    </xf>
    <xf numFmtId="0" fontId="40" fillId="7" borderId="1" xfId="0" applyFont="1" applyFill="1" applyBorder="1"/>
    <xf numFmtId="0" fontId="40" fillId="7" borderId="1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49" fontId="45" fillId="2" borderId="0" xfId="0" applyNumberFormat="1" applyFont="1" applyFill="1" applyBorder="1" applyAlignment="1">
      <alignment horizontal="center"/>
    </xf>
    <xf numFmtId="164" fontId="45" fillId="2" borderId="0" xfId="0" applyNumberFormat="1" applyFont="1" applyFill="1" applyAlignment="1">
      <alignment horizontal="center" vertical="center"/>
    </xf>
    <xf numFmtId="165" fontId="45" fillId="2" borderId="0" xfId="0" applyNumberFormat="1" applyFont="1" applyFill="1" applyBorder="1" applyAlignment="1">
      <alignment horizontal="center"/>
    </xf>
    <xf numFmtId="164" fontId="45" fillId="2" borderId="0" xfId="0" applyNumberFormat="1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9" fillId="2" borderId="0" xfId="0" applyFont="1" applyFill="1" applyAlignment="1">
      <alignment horizontal="center"/>
    </xf>
    <xf numFmtId="0" fontId="45" fillId="5" borderId="0" xfId="0" applyFont="1" applyFill="1" applyBorder="1" applyAlignment="1">
      <alignment horizontal="center" vertical="center"/>
    </xf>
    <xf numFmtId="164" fontId="45" fillId="2" borderId="0" xfId="0" applyNumberFormat="1" applyFont="1" applyFill="1" applyBorder="1" applyAlignment="1">
      <alignment horizontal="center"/>
    </xf>
    <xf numFmtId="165" fontId="45" fillId="2" borderId="0" xfId="0" applyNumberFormat="1" applyFont="1" applyFill="1" applyAlignment="1">
      <alignment horizontal="center" vertical="center"/>
    </xf>
    <xf numFmtId="165" fontId="45" fillId="2" borderId="0" xfId="0" applyNumberFormat="1" applyFont="1" applyFill="1" applyBorder="1" applyAlignment="1">
      <alignment horizontal="center" vertical="center"/>
    </xf>
    <xf numFmtId="0" fontId="45" fillId="2" borderId="1" xfId="0" applyFont="1" applyFill="1" applyBorder="1"/>
    <xf numFmtId="0" fontId="45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/>
    </xf>
    <xf numFmtId="0" fontId="50" fillId="6" borderId="0" xfId="9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6" fillId="0" borderId="0" xfId="3" applyAlignment="1">
      <alignment horizontal="left"/>
    </xf>
    <xf numFmtId="0" fontId="0" fillId="6" borderId="0" xfId="0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10" fontId="0" fillId="0" borderId="0" xfId="2" applyNumberFormat="1" applyFont="1" applyAlignment="1">
      <alignment horizontal="center"/>
    </xf>
    <xf numFmtId="0" fontId="45" fillId="4" borderId="2" xfId="0" applyFont="1" applyFill="1" applyBorder="1"/>
    <xf numFmtId="0" fontId="45" fillId="0" borderId="0" xfId="0" applyFont="1"/>
    <xf numFmtId="0" fontId="45" fillId="4" borderId="0" xfId="0" applyFont="1" applyFill="1" applyBorder="1"/>
    <xf numFmtId="0" fontId="45" fillId="3" borderId="1" xfId="0" applyFont="1" applyFill="1" applyBorder="1"/>
    <xf numFmtId="0" fontId="45" fillId="4" borderId="1" xfId="0" applyFont="1" applyFill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0" fontId="34" fillId="3" borderId="2" xfId="2" applyNumberFormat="1" applyFont="1" applyFill="1" applyBorder="1" applyAlignment="1">
      <alignment horizontal="center"/>
    </xf>
    <xf numFmtId="10" fontId="34" fillId="3" borderId="0" xfId="2" applyNumberFormat="1" applyFont="1" applyFill="1" applyBorder="1" applyAlignment="1">
      <alignment horizontal="center"/>
    </xf>
    <xf numFmtId="10" fontId="34" fillId="3" borderId="1" xfId="2" applyNumberFormat="1" applyFont="1" applyFill="1" applyBorder="1" applyAlignment="1">
      <alignment horizontal="center"/>
    </xf>
    <xf numFmtId="10" fontId="0" fillId="7" borderId="0" xfId="2" applyNumberFormat="1" applyFont="1" applyFill="1" applyBorder="1" applyAlignment="1">
      <alignment horizontal="center"/>
    </xf>
    <xf numFmtId="10" fontId="0" fillId="7" borderId="1" xfId="2" applyNumberFormat="1" applyFont="1" applyFill="1" applyBorder="1" applyAlignment="1">
      <alignment horizontal="center"/>
    </xf>
    <xf numFmtId="170" fontId="34" fillId="3" borderId="2" xfId="0" applyNumberFormat="1" applyFont="1" applyFill="1" applyBorder="1" applyAlignment="1">
      <alignment horizontal="center"/>
    </xf>
    <xf numFmtId="170" fontId="34" fillId="3" borderId="0" xfId="0" applyNumberFormat="1" applyFont="1" applyFill="1" applyBorder="1" applyAlignment="1">
      <alignment horizontal="center"/>
    </xf>
    <xf numFmtId="170" fontId="34" fillId="3" borderId="1" xfId="0" applyNumberFormat="1" applyFont="1" applyFill="1" applyBorder="1" applyAlignment="1">
      <alignment horizontal="center"/>
    </xf>
    <xf numFmtId="170" fontId="35" fillId="7" borderId="0" xfId="0" applyNumberFormat="1" applyFont="1" applyFill="1" applyAlignment="1">
      <alignment vertical="center"/>
    </xf>
    <xf numFmtId="170" fontId="15" fillId="7" borderId="0" xfId="0" applyNumberFormat="1" applyFont="1" applyFill="1" applyAlignment="1">
      <alignment horizontal="right"/>
    </xf>
    <xf numFmtId="170" fontId="0" fillId="7" borderId="0" xfId="0" applyNumberFormat="1" applyFont="1" applyFill="1" applyBorder="1"/>
    <xf numFmtId="170" fontId="0" fillId="7" borderId="1" xfId="0" applyNumberFormat="1" applyFont="1" applyFill="1" applyBorder="1"/>
    <xf numFmtId="170" fontId="0" fillId="6" borderId="0" xfId="0" applyNumberFormat="1" applyFont="1" applyFill="1"/>
    <xf numFmtId="170" fontId="0" fillId="6" borderId="0" xfId="0" applyNumberFormat="1" applyFill="1"/>
    <xf numFmtId="170" fontId="0" fillId="0" borderId="0" xfId="0" applyNumberFormat="1"/>
    <xf numFmtId="166" fontId="34" fillId="3" borderId="2" xfId="0" applyNumberFormat="1" applyFont="1" applyFill="1" applyBorder="1" applyAlignment="1">
      <alignment horizontal="center"/>
    </xf>
    <xf numFmtId="166" fontId="34" fillId="3" borderId="0" xfId="0" applyNumberFormat="1" applyFont="1" applyFill="1" applyBorder="1" applyAlignment="1">
      <alignment horizontal="center"/>
    </xf>
    <xf numFmtId="166" fontId="34" fillId="3" borderId="1" xfId="0" applyNumberFormat="1" applyFont="1" applyFill="1" applyBorder="1" applyAlignment="1">
      <alignment horizontal="center"/>
    </xf>
    <xf numFmtId="166" fontId="0" fillId="7" borderId="0" xfId="0" applyNumberFormat="1" applyFill="1"/>
    <xf numFmtId="166" fontId="0" fillId="7" borderId="0" xfId="1" applyNumberFormat="1" applyFont="1" applyFill="1"/>
    <xf numFmtId="166" fontId="0" fillId="7" borderId="0" xfId="0" applyNumberFormat="1" applyFont="1" applyFill="1" applyBorder="1"/>
    <xf numFmtId="166" fontId="0" fillId="7" borderId="1" xfId="0" applyNumberFormat="1" applyFont="1" applyFill="1" applyBorder="1"/>
    <xf numFmtId="166" fontId="0" fillId="6" borderId="0" xfId="0" applyNumberFormat="1" applyFon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3" borderId="0" xfId="0" applyNumberFormat="1" applyFont="1" applyFill="1" applyAlignment="1" applyProtection="1">
      <alignment horizontal="left"/>
    </xf>
    <xf numFmtId="166" fontId="0" fillId="3" borderId="0" xfId="0" applyNumberFormat="1" applyFont="1" applyFill="1"/>
    <xf numFmtId="166" fontId="0" fillId="3" borderId="0" xfId="0" applyNumberFormat="1" applyFont="1" applyFill="1" applyAlignment="1">
      <alignment horizontal="left"/>
    </xf>
    <xf numFmtId="167" fontId="0" fillId="0" borderId="0" xfId="1" applyNumberFormat="1" applyFont="1" applyAlignment="1" applyProtection="1">
      <alignment horizontal="center"/>
      <protection locked="0"/>
    </xf>
    <xf numFmtId="166" fontId="51" fillId="0" borderId="0" xfId="11" applyNumberFormat="1" applyFont="1" applyFill="1" applyBorder="1" applyAlignment="1">
      <alignment vertical="center"/>
    </xf>
    <xf numFmtId="166" fontId="38" fillId="5" borderId="7" xfId="0" applyNumberFormat="1" applyFont="1" applyFill="1" applyBorder="1" applyAlignment="1"/>
    <xf numFmtId="166" fontId="34" fillId="0" borderId="3" xfId="0" applyNumberFormat="1" applyFont="1" applyFill="1" applyBorder="1" applyAlignment="1">
      <alignment vertical="center"/>
    </xf>
    <xf numFmtId="43" fontId="0" fillId="0" borderId="0" xfId="1" applyFont="1"/>
    <xf numFmtId="2" fontId="26" fillId="0" borderId="3" xfId="0" applyNumberFormat="1" applyFont="1" applyFill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6" fontId="34" fillId="0" borderId="3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Alignment="1"/>
    <xf numFmtId="164" fontId="0" fillId="3" borderId="0" xfId="0" applyNumberFormat="1" applyFont="1" applyFill="1" applyAlignment="1"/>
    <xf numFmtId="164" fontId="9" fillId="3" borderId="1" xfId="0" applyNumberFormat="1" applyFont="1" applyFill="1" applyBorder="1" applyAlignment="1"/>
    <xf numFmtId="164" fontId="0" fillId="3" borderId="0" xfId="0" applyNumberFormat="1" applyFont="1" applyFill="1" applyAlignment="1" applyProtection="1"/>
    <xf numFmtId="164" fontId="8" fillId="3" borderId="0" xfId="0" applyNumberFormat="1" applyFont="1" applyFill="1" applyAlignment="1" applyProtection="1"/>
    <xf numFmtId="164" fontId="10" fillId="3" borderId="1" xfId="0" applyNumberFormat="1" applyFont="1" applyFill="1" applyBorder="1" applyAlignment="1"/>
    <xf numFmtId="0" fontId="3" fillId="6" borderId="0" xfId="8" applyFont="1" applyFill="1" applyAlignment="1">
      <alignment horizontal="center"/>
    </xf>
    <xf numFmtId="0" fontId="3" fillId="0" borderId="0" xfId="8" applyAlignment="1">
      <alignment horizontal="center"/>
    </xf>
    <xf numFmtId="0" fontId="33" fillId="0" borderId="1" xfId="12" applyFont="1" applyBorder="1" applyAlignment="1" applyProtection="1">
      <alignment horizontal="center" wrapText="1"/>
      <protection locked="0"/>
    </xf>
    <xf numFmtId="0" fontId="6" fillId="0" borderId="0" xfId="3" applyAlignment="1">
      <alignment horizontal="center"/>
    </xf>
    <xf numFmtId="0" fontId="27" fillId="0" borderId="9" xfId="12" applyAlignment="1" applyProtection="1">
      <alignment horizontal="left" wrapText="1"/>
      <protection locked="0"/>
    </xf>
    <xf numFmtId="0" fontId="0" fillId="7" borderId="0" xfId="0" applyFill="1"/>
    <xf numFmtId="0" fontId="33" fillId="0" borderId="9" xfId="12" applyFont="1" applyAlignment="1" applyProtection="1">
      <alignment horizontal="left" wrapText="1"/>
      <protection locked="0"/>
    </xf>
    <xf numFmtId="0" fontId="16" fillId="0" borderId="1" xfId="8" applyFont="1" applyBorder="1" applyAlignment="1">
      <alignment horizontal="left"/>
    </xf>
    <xf numFmtId="0" fontId="18" fillId="0" borderId="7" xfId="8" applyFont="1" applyBorder="1" applyAlignment="1">
      <alignment horizontal="center"/>
    </xf>
    <xf numFmtId="0" fontId="18" fillId="0" borderId="4" xfId="8" applyFont="1" applyBorder="1" applyAlignment="1">
      <alignment horizontal="center"/>
    </xf>
    <xf numFmtId="0" fontId="18" fillId="0" borderId="8" xfId="8" applyFont="1" applyBorder="1" applyAlignment="1">
      <alignment horizontal="center"/>
    </xf>
    <xf numFmtId="0" fontId="37" fillId="5" borderId="0" xfId="0" applyFont="1" applyFill="1" applyProtection="1">
      <protection locked="0"/>
    </xf>
    <xf numFmtId="167" fontId="0" fillId="5" borderId="0" xfId="1" applyNumberFormat="1" applyFont="1" applyFill="1" applyAlignment="1" applyProtection="1">
      <alignment horizontal="center"/>
      <protection locked="0"/>
    </xf>
    <xf numFmtId="164" fontId="39" fillId="5" borderId="0" xfId="0" applyNumberFormat="1" applyFont="1" applyFill="1" applyProtection="1">
      <protection locked="0"/>
    </xf>
    <xf numFmtId="1" fontId="0" fillId="7" borderId="0" xfId="1" applyNumberFormat="1" applyFont="1" applyFill="1" applyAlignment="1">
      <alignment horizontal="center"/>
    </xf>
    <xf numFmtId="166" fontId="0" fillId="7" borderId="0" xfId="1" applyNumberFormat="1" applyFont="1" applyFill="1" applyAlignment="1">
      <alignment horizontal="center"/>
    </xf>
    <xf numFmtId="166" fontId="0" fillId="7" borderId="0" xfId="1" applyNumberFormat="1" applyFont="1" applyFill="1" applyAlignment="1">
      <alignment horizontal="right"/>
    </xf>
    <xf numFmtId="1" fontId="0" fillId="7" borderId="0" xfId="0" applyNumberFormat="1" applyFont="1" applyFill="1" applyAlignment="1">
      <alignment horizontal="center"/>
    </xf>
    <xf numFmtId="166" fontId="0" fillId="7" borderId="0" xfId="0" applyNumberFormat="1" applyFont="1" applyFill="1" applyAlignment="1">
      <alignment horizontal="right"/>
    </xf>
    <xf numFmtId="0" fontId="0" fillId="2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right" indent="1"/>
      <protection locked="0"/>
    </xf>
    <xf numFmtId="164" fontId="0" fillId="3" borderId="0" xfId="0" applyNumberFormat="1" applyFont="1" applyFill="1" applyAlignment="1" applyProtection="1">
      <alignment horizontal="right"/>
    </xf>
    <xf numFmtId="0" fontId="0" fillId="4" borderId="0" xfId="0" applyFont="1" applyFill="1"/>
    <xf numFmtId="0" fontId="0" fillId="0" borderId="0" xfId="0" applyFont="1" applyAlignment="1" applyProtection="1">
      <alignment horizontal="center" vertical="center"/>
      <protection locked="0"/>
    </xf>
    <xf numFmtId="166" fontId="0" fillId="6" borderId="0" xfId="0" applyNumberFormat="1" applyFon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/>
    <xf numFmtId="10" fontId="0" fillId="7" borderId="0" xfId="2" applyNumberFormat="1" applyFont="1" applyFill="1" applyAlignment="1">
      <alignment horizontal="center"/>
    </xf>
    <xf numFmtId="0" fontId="0" fillId="2" borderId="0" xfId="0" applyFont="1" applyFill="1"/>
    <xf numFmtId="0" fontId="0" fillId="5" borderId="0" xfId="0" applyFont="1" applyFill="1"/>
    <xf numFmtId="0" fontId="0" fillId="4" borderId="0" xfId="0" applyFont="1" applyFill="1"/>
    <xf numFmtId="166" fontId="0" fillId="7" borderId="0" xfId="0" applyNumberFormat="1" applyFont="1" applyFill="1"/>
    <xf numFmtId="170" fontId="0" fillId="7" borderId="0" xfId="0" applyNumberFormat="1" applyFont="1" applyFill="1"/>
    <xf numFmtId="0" fontId="0" fillId="5" borderId="0" xfId="0" applyFont="1" applyFill="1" applyAlignment="1" applyProtection="1">
      <alignment horizontal="center" vertical="center"/>
      <protection locked="0"/>
    </xf>
    <xf numFmtId="166" fontId="0" fillId="3" borderId="0" xfId="0" applyNumberFormat="1" applyFont="1" applyFill="1"/>
    <xf numFmtId="164" fontId="0" fillId="7" borderId="0" xfId="0" applyNumberFormat="1" applyFont="1" applyFill="1"/>
    <xf numFmtId="166" fontId="0" fillId="7" borderId="0" xfId="0" applyNumberFormat="1" applyFont="1" applyFill="1" applyBorder="1" applyAlignment="1">
      <alignment horizontal="right"/>
    </xf>
    <xf numFmtId="0" fontId="0" fillId="0" borderId="0" xfId="0"/>
    <xf numFmtId="0" fontId="0" fillId="2" borderId="0" xfId="0" applyFill="1" applyBorder="1"/>
    <xf numFmtId="164" fontId="0" fillId="3" borderId="0" xfId="0" applyNumberFormat="1" applyFill="1" applyBorder="1" applyProtection="1"/>
    <xf numFmtId="0" fontId="0" fillId="4" borderId="0" xfId="0" applyFill="1" applyBorder="1"/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/>
    <xf numFmtId="0" fontId="0" fillId="0" borderId="0" xfId="0" applyFill="1"/>
    <xf numFmtId="0" fontId="0" fillId="0" borderId="0" xfId="0" applyAlignment="1">
      <alignment horizontal="center" vertical="center"/>
    </xf>
    <xf numFmtId="167" fontId="0" fillId="0" borderId="0" xfId="1" applyNumberFormat="1" applyFont="1"/>
    <xf numFmtId="0" fontId="0" fillId="6" borderId="0" xfId="0" applyFill="1"/>
    <xf numFmtId="10" fontId="0" fillId="0" borderId="0" xfId="2" applyNumberFormat="1" applyFont="1" applyAlignment="1">
      <alignment horizontal="center"/>
    </xf>
    <xf numFmtId="10" fontId="0" fillId="7" borderId="0" xfId="2" applyNumberFormat="1" applyFont="1" applyFill="1" applyAlignment="1">
      <alignment horizontal="center"/>
    </xf>
    <xf numFmtId="10" fontId="0" fillId="7" borderId="0" xfId="2" applyNumberFormat="1" applyFont="1" applyFill="1" applyBorder="1" applyAlignment="1">
      <alignment horizontal="center"/>
    </xf>
    <xf numFmtId="10" fontId="0" fillId="7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0" fillId="6" borderId="0" xfId="1" applyNumberFormat="1" applyFont="1" applyFill="1"/>
    <xf numFmtId="0" fontId="0" fillId="6" borderId="0" xfId="0" applyFill="1" applyAlignment="1">
      <alignment horizontal="center" vertical="center"/>
    </xf>
    <xf numFmtId="0" fontId="0" fillId="6" borderId="0" xfId="0" applyFont="1" applyFill="1"/>
    <xf numFmtId="0" fontId="0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166" fontId="0" fillId="0" borderId="0" xfId="0" applyNumberFormat="1"/>
    <xf numFmtId="0" fontId="0" fillId="7" borderId="0" xfId="0" applyFill="1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5" borderId="0" xfId="0" applyFont="1" applyFill="1"/>
    <xf numFmtId="164" fontId="0" fillId="2" borderId="0" xfId="0" applyNumberFormat="1" applyFont="1" applyFill="1"/>
    <xf numFmtId="164" fontId="0" fillId="3" borderId="0" xfId="0" applyNumberFormat="1" applyFont="1" applyFill="1" applyProtection="1"/>
    <xf numFmtId="0" fontId="0" fillId="4" borderId="0" xfId="0" applyFont="1" applyFill="1"/>
    <xf numFmtId="0" fontId="0" fillId="0" borderId="0" xfId="0" applyFont="1" applyAlignment="1" applyProtection="1">
      <alignment horizontal="center" vertical="center"/>
      <protection locked="0"/>
    </xf>
    <xf numFmtId="166" fontId="0" fillId="7" borderId="0" xfId="0" applyNumberFormat="1" applyFont="1" applyFill="1"/>
    <xf numFmtId="0" fontId="0" fillId="0" borderId="0" xfId="0" applyFont="1" applyProtection="1">
      <protection locked="0"/>
    </xf>
    <xf numFmtId="166" fontId="0" fillId="0" borderId="0" xfId="0" applyNumberFormat="1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Alignment="1">
      <alignment horizontal="left" vertical="center"/>
    </xf>
    <xf numFmtId="170" fontId="0" fillId="7" borderId="0" xfId="0" applyNumberFormat="1" applyFont="1" applyFill="1" applyAlignment="1">
      <alignment horizontal="right"/>
    </xf>
    <xf numFmtId="170" fontId="0" fillId="7" borderId="0" xfId="0" applyNumberFormat="1" applyFont="1" applyFill="1"/>
    <xf numFmtId="0" fontId="0" fillId="5" borderId="0" xfId="0" applyFont="1" applyFill="1" applyAlignment="1" applyProtection="1">
      <alignment horizontal="center" vertical="center"/>
      <protection locked="0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4" borderId="1" xfId="0" applyFont="1" applyFill="1" applyBorder="1"/>
    <xf numFmtId="0" fontId="36" fillId="2" borderId="0" xfId="0" applyFont="1" applyFill="1" applyBorder="1"/>
    <xf numFmtId="0" fontId="37" fillId="2" borderId="0" xfId="0" applyFont="1" applyFill="1"/>
    <xf numFmtId="0" fontId="38" fillId="0" borderId="0" xfId="0" applyFont="1" applyProtection="1">
      <protection locked="0"/>
    </xf>
    <xf numFmtId="166" fontId="39" fillId="0" borderId="0" xfId="0" applyNumberFormat="1" applyFont="1" applyProtection="1">
      <protection locked="0"/>
    </xf>
    <xf numFmtId="0" fontId="38" fillId="0" borderId="0" xfId="0" applyFont="1" applyFill="1" applyProtection="1">
      <protection locked="0"/>
    </xf>
    <xf numFmtId="0" fontId="38" fillId="0" borderId="0" xfId="0" applyFont="1" applyAlignment="1" applyProtection="1">
      <alignment horizontal="center" vertical="center"/>
      <protection locked="0"/>
    </xf>
    <xf numFmtId="164" fontId="39" fillId="5" borderId="0" xfId="0" applyNumberFormat="1" applyFont="1" applyFill="1" applyProtection="1">
      <protection locked="0"/>
    </xf>
    <xf numFmtId="0" fontId="34" fillId="2" borderId="2" xfId="0" applyFont="1" applyFill="1" applyBorder="1"/>
    <xf numFmtId="0" fontId="34" fillId="2" borderId="2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/>
    </xf>
    <xf numFmtId="0" fontId="45" fillId="4" borderId="2" xfId="0" applyFont="1" applyFill="1" applyBorder="1"/>
    <xf numFmtId="0" fontId="45" fillId="0" borderId="0" xfId="0" applyFont="1"/>
    <xf numFmtId="0" fontId="34" fillId="2" borderId="0" xfId="0" applyFont="1" applyFill="1" applyBorder="1" applyAlignment="1">
      <alignment horizontal="center"/>
    </xf>
    <xf numFmtId="0" fontId="34" fillId="2" borderId="0" xfId="0" applyFont="1" applyFill="1" applyBorder="1"/>
    <xf numFmtId="0" fontId="34" fillId="2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/>
    </xf>
    <xf numFmtId="0" fontId="45" fillId="4" borderId="0" xfId="0" applyFont="1" applyFill="1" applyBorder="1"/>
    <xf numFmtId="0" fontId="45" fillId="2" borderId="1" xfId="0" applyFont="1" applyFill="1" applyBorder="1" applyAlignment="1">
      <alignment horizontal="center"/>
    </xf>
    <xf numFmtId="0" fontId="45" fillId="2" borderId="1" xfId="0" applyFont="1" applyFill="1" applyBorder="1"/>
    <xf numFmtId="0" fontId="45" fillId="2" borderId="1" xfId="0" applyFont="1" applyFill="1" applyBorder="1" applyAlignment="1">
      <alignment horizontal="center" vertical="center"/>
    </xf>
    <xf numFmtId="0" fontId="45" fillId="4" borderId="1" xfId="0" applyFont="1" applyFill="1" applyBorder="1"/>
    <xf numFmtId="170" fontId="15" fillId="7" borderId="0" xfId="0" applyNumberFormat="1" applyFont="1" applyFill="1" applyAlignment="1">
      <alignment horizontal="right"/>
    </xf>
    <xf numFmtId="166" fontId="0" fillId="7" borderId="0" xfId="0" applyNumberFormat="1" applyFont="1" applyFill="1" applyBorder="1"/>
    <xf numFmtId="166" fontId="0" fillId="3" borderId="0" xfId="0" applyNumberFormat="1" applyFont="1" applyFill="1"/>
    <xf numFmtId="166" fontId="34" fillId="3" borderId="2" xfId="0" applyNumberFormat="1" applyFont="1" applyFill="1" applyBorder="1" applyAlignment="1">
      <alignment horizontal="center"/>
    </xf>
    <xf numFmtId="166" fontId="34" fillId="3" borderId="0" xfId="0" applyNumberFormat="1" applyFont="1" applyFill="1" applyBorder="1" applyAlignment="1">
      <alignment horizontal="center"/>
    </xf>
    <xf numFmtId="166" fontId="34" fillId="3" borderId="1" xfId="0" applyNumberFormat="1" applyFont="1" applyFill="1" applyBorder="1" applyAlignment="1">
      <alignment horizontal="center"/>
    </xf>
    <xf numFmtId="166" fontId="0" fillId="7" borderId="0" xfId="1" applyNumberFormat="1" applyFont="1" applyFill="1" applyAlignment="1">
      <alignment horizontal="center"/>
    </xf>
    <xf numFmtId="166" fontId="0" fillId="7" borderId="1" xfId="0" applyNumberFormat="1" applyFont="1" applyFill="1" applyBorder="1"/>
    <xf numFmtId="166" fontId="0" fillId="3" borderId="0" xfId="0" applyNumberFormat="1" applyFont="1" applyFill="1" applyAlignment="1" applyProtection="1">
      <alignment horizontal="left"/>
    </xf>
    <xf numFmtId="166" fontId="0" fillId="3" borderId="0" xfId="0" applyNumberFormat="1" applyFont="1" applyFill="1" applyProtection="1"/>
    <xf numFmtId="166" fontId="0" fillId="3" borderId="0" xfId="0" applyNumberFormat="1" applyFont="1" applyFill="1" applyAlignment="1">
      <alignment horizontal="left"/>
    </xf>
    <xf numFmtId="164" fontId="0" fillId="7" borderId="0" xfId="0" applyNumberFormat="1" applyFont="1" applyFill="1"/>
    <xf numFmtId="0" fontId="0" fillId="0" borderId="0" xfId="0" applyFont="1" applyAlignment="1" applyProtection="1">
      <alignment horizontal="center"/>
      <protection locked="0"/>
    </xf>
    <xf numFmtId="167" fontId="0" fillId="0" borderId="0" xfId="1" applyNumberFormat="1" applyFont="1" applyAlignment="1" applyProtection="1">
      <alignment horizontal="center"/>
      <protection locked="0"/>
    </xf>
    <xf numFmtId="167" fontId="0" fillId="5" borderId="0" xfId="1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>
      <alignment horizontal="center"/>
    </xf>
    <xf numFmtId="166" fontId="0" fillId="7" borderId="0" xfId="0" applyNumberFormat="1" applyFill="1"/>
    <xf numFmtId="170" fontId="34" fillId="3" borderId="2" xfId="0" applyNumberFormat="1" applyFont="1" applyFill="1" applyBorder="1" applyAlignment="1">
      <alignment horizontal="center"/>
    </xf>
    <xf numFmtId="170" fontId="34" fillId="3" borderId="0" xfId="0" applyNumberFormat="1" applyFont="1" applyFill="1" applyBorder="1" applyAlignment="1">
      <alignment horizontal="center"/>
    </xf>
    <xf numFmtId="170" fontId="34" fillId="3" borderId="1" xfId="0" applyNumberFormat="1" applyFont="1" applyFill="1" applyBorder="1" applyAlignment="1">
      <alignment horizontal="center"/>
    </xf>
    <xf numFmtId="170" fontId="0" fillId="6" borderId="0" xfId="0" applyNumberFormat="1" applyFill="1"/>
    <xf numFmtId="170" fontId="0" fillId="0" borderId="0" xfId="0" applyNumberFormat="1"/>
    <xf numFmtId="1" fontId="0" fillId="7" borderId="0" xfId="0" applyNumberFormat="1" applyFont="1" applyFill="1" applyAlignment="1">
      <alignment horizontal="center"/>
    </xf>
    <xf numFmtId="1" fontId="0" fillId="7" borderId="0" xfId="1" applyNumberFormat="1" applyFont="1" applyFill="1" applyAlignment="1">
      <alignment horizontal="center"/>
    </xf>
    <xf numFmtId="170" fontId="0" fillId="7" borderId="0" xfId="0" applyNumberFormat="1" applyFont="1" applyFill="1" applyBorder="1"/>
    <xf numFmtId="170" fontId="0" fillId="7" borderId="1" xfId="0" applyNumberFormat="1" applyFont="1" applyFill="1" applyBorder="1"/>
    <xf numFmtId="170" fontId="0" fillId="6" borderId="0" xfId="0" applyNumberFormat="1" applyFont="1" applyFill="1"/>
    <xf numFmtId="166" fontId="0" fillId="7" borderId="0" xfId="0" applyNumberFormat="1" applyFont="1" applyFill="1" applyAlignment="1">
      <alignment horizontal="right"/>
    </xf>
    <xf numFmtId="166" fontId="0" fillId="7" borderId="0" xfId="1" applyNumberFormat="1" applyFont="1" applyFill="1" applyAlignment="1">
      <alignment horizontal="right"/>
    </xf>
    <xf numFmtId="166" fontId="0" fillId="7" borderId="0" xfId="0" applyNumberFormat="1" applyFont="1" applyFill="1" applyBorder="1" applyAlignment="1">
      <alignment horizontal="right"/>
    </xf>
    <xf numFmtId="164" fontId="39" fillId="0" borderId="0" xfId="0" applyNumberFormat="1" applyFont="1" applyProtection="1">
      <protection locked="0"/>
    </xf>
    <xf numFmtId="0" fontId="37" fillId="5" borderId="0" xfId="0" applyFont="1" applyFill="1" applyProtection="1">
      <protection locked="0"/>
    </xf>
    <xf numFmtId="166" fontId="0" fillId="7" borderId="0" xfId="0" applyNumberFormat="1" applyFont="1" applyFill="1" applyAlignment="1">
      <alignment horizontal="right" indent="1"/>
    </xf>
    <xf numFmtId="0" fontId="0" fillId="7" borderId="0" xfId="0" applyFont="1" applyFill="1" applyAlignment="1">
      <alignment horizontal="right" indent="1"/>
    </xf>
    <xf numFmtId="6" fontId="0" fillId="7" borderId="0" xfId="0" applyNumberFormat="1" applyFont="1" applyFill="1" applyAlignment="1">
      <alignment horizontal="right" indent="1"/>
    </xf>
    <xf numFmtId="164" fontId="8" fillId="7" borderId="0" xfId="0" applyNumberFormat="1" applyFont="1" applyFill="1" applyAlignment="1">
      <alignment horizontal="right" indent="1"/>
    </xf>
    <xf numFmtId="0" fontId="45" fillId="3" borderId="1" xfId="0" applyFont="1" applyFill="1" applyBorder="1" applyAlignment="1">
      <alignment horizontal="center"/>
    </xf>
    <xf numFmtId="0" fontId="0" fillId="0" borderId="0" xfId="0"/>
    <xf numFmtId="0" fontId="0" fillId="6" borderId="0" xfId="0" applyFill="1"/>
    <xf numFmtId="10" fontId="0" fillId="7" borderId="0" xfId="2" applyNumberFormat="1" applyFont="1" applyFill="1" applyAlignment="1">
      <alignment horizontal="center"/>
    </xf>
    <xf numFmtId="0" fontId="11" fillId="6" borderId="0" xfId="5" applyFill="1" applyAlignment="1" applyProtection="1"/>
    <xf numFmtId="167" fontId="0" fillId="6" borderId="0" xfId="1" applyNumberFormat="1" applyFont="1" applyFill="1"/>
    <xf numFmtId="0" fontId="0" fillId="6" borderId="0" xfId="0" applyFill="1" applyAlignment="1">
      <alignment horizontal="center" vertical="center"/>
    </xf>
    <xf numFmtId="166" fontId="0" fillId="7" borderId="0" xfId="0" applyNumberFormat="1" applyFont="1" applyFill="1"/>
    <xf numFmtId="170" fontId="0" fillId="7" borderId="0" xfId="0" applyNumberFormat="1" applyFont="1" applyFill="1"/>
    <xf numFmtId="170" fontId="0" fillId="7" borderId="0" xfId="0" applyNumberFormat="1" applyFont="1" applyFill="1" applyAlignment="1">
      <alignment vertical="center"/>
    </xf>
    <xf numFmtId="166" fontId="0" fillId="7" borderId="0" xfId="0" applyNumberFormat="1" applyFont="1" applyFill="1" applyAlignment="1">
      <alignment horizontal="right" indent="1"/>
    </xf>
    <xf numFmtId="0" fontId="52" fillId="6" borderId="0" xfId="0" applyFont="1" applyFill="1" applyAlignment="1">
      <alignment vertical="center"/>
    </xf>
    <xf numFmtId="0" fontId="54" fillId="6" borderId="0" xfId="0" applyFont="1" applyFill="1"/>
    <xf numFmtId="0" fontId="53" fillId="6" borderId="0" xfId="0" applyFont="1" applyFill="1" applyAlignment="1">
      <alignment vertical="center"/>
    </xf>
    <xf numFmtId="0" fontId="55" fillId="6" borderId="0" xfId="0" applyFont="1" applyFill="1" applyAlignment="1">
      <alignment vertical="center"/>
    </xf>
    <xf numFmtId="0" fontId="0" fillId="6" borderId="0" xfId="0" applyFill="1"/>
    <xf numFmtId="10" fontId="0" fillId="7" borderId="0" xfId="2" applyNumberFormat="1" applyFont="1" applyFill="1" applyAlignment="1">
      <alignment horizontal="center"/>
    </xf>
    <xf numFmtId="0" fontId="11" fillId="6" borderId="0" xfId="5" applyFill="1" applyAlignment="1" applyProtection="1"/>
    <xf numFmtId="0" fontId="0" fillId="6" borderId="0" xfId="0" applyFont="1" applyFill="1" applyBorder="1"/>
    <xf numFmtId="166" fontId="0" fillId="7" borderId="0" xfId="0" applyNumberFormat="1" applyFont="1" applyFill="1"/>
    <xf numFmtId="170" fontId="0" fillId="7" borderId="0" xfId="0" applyNumberFormat="1" applyFont="1" applyFill="1"/>
    <xf numFmtId="0" fontId="34" fillId="3" borderId="2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170" fontId="0" fillId="7" borderId="0" xfId="0" applyNumberFormat="1" applyFont="1" applyFill="1" applyAlignment="1">
      <alignment vertical="center"/>
    </xf>
    <xf numFmtId="166" fontId="0" fillId="3" borderId="0" xfId="0" applyNumberFormat="1" applyFont="1" applyFill="1"/>
    <xf numFmtId="0" fontId="3" fillId="6" borderId="0" xfId="8" applyFill="1"/>
    <xf numFmtId="166" fontId="0" fillId="7" borderId="0" xfId="0" applyNumberFormat="1" applyFont="1" applyFill="1" applyAlignment="1">
      <alignment horizontal="right" indent="1"/>
    </xf>
    <xf numFmtId="0" fontId="0" fillId="7" borderId="1" xfId="0" applyFont="1" applyFill="1" applyBorder="1" applyAlignment="1">
      <alignment horizontal="right" indent="1"/>
    </xf>
    <xf numFmtId="0" fontId="0" fillId="6" borderId="0" xfId="0" applyFont="1" applyFill="1" applyAlignment="1">
      <alignment horizontal="right" indent="1"/>
    </xf>
    <xf numFmtId="0" fontId="0" fillId="6" borderId="0" xfId="0" applyFill="1" applyAlignment="1">
      <alignment horizontal="right" indent="1"/>
    </xf>
    <xf numFmtId="0" fontId="0" fillId="0" borderId="0" xfId="0" applyAlignment="1">
      <alignment horizontal="right" indent="1"/>
    </xf>
  </cellXfs>
  <cellStyles count="14">
    <cellStyle name="Comma" xfId="1" builtinId="3"/>
    <cellStyle name="Explanatory Text" xfId="4" builtinId="53"/>
    <cellStyle name="Heading 1" xfId="12" builtinId="16"/>
    <cellStyle name="Heading 4" xfId="3" builtinId="19"/>
    <cellStyle name="Hyperlink" xfId="5" builtinId="8"/>
    <cellStyle name="Input" xfId="6" builtinId="20"/>
    <cellStyle name="Normal" xfId="0" builtinId="0"/>
    <cellStyle name="Normal 2" xfId="8"/>
    <cellStyle name="Note" xfId="7" builtinId="10"/>
    <cellStyle name="Output" xfId="13" builtinId="21"/>
    <cellStyle name="Percent" xfId="2" builtinId="5"/>
    <cellStyle name="Percent 2" xfId="10"/>
    <cellStyle name="Title" xfId="9" builtinId="15"/>
    <cellStyle name="Warning Text" xfId="11" builtinId="1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/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right style="thin">
          <color rgb="FF3F3F3F"/>
        </right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  <border diagonalUp="0" diagonalDown="0" outline="0">
        <left style="thin">
          <color rgb="FF3F3F3F"/>
        </left>
        <right/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&quot;$&quot;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border outline="0">
        <top style="thin">
          <color rgb="FF3F3F3F"/>
        </top>
      </border>
    </dxf>
    <dxf>
      <border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</dxfs>
  <tableStyles count="0" defaultTableStyle="TableStyleMedium9" defaultPivotStyle="PivotStyleLight16"/>
  <colors>
    <mruColors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66675</xdr:rowOff>
    </xdr:from>
    <xdr:to>
      <xdr:col>10</xdr:col>
      <xdr:colOff>438150</xdr:colOff>
      <xdr:row>6</xdr:row>
      <xdr:rowOff>171450</xdr:rowOff>
    </xdr:to>
    <xdr:pic>
      <xdr:nvPicPr>
        <xdr:cNvPr id="5" name="Picture 4" descr="01UICALS-metalli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6675"/>
          <a:ext cx="60198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244475</xdr:colOff>
      <xdr:row>6</xdr:row>
      <xdr:rowOff>171450</xdr:rowOff>
    </xdr:from>
    <xdr:to>
      <xdr:col>9</xdr:col>
      <xdr:colOff>333375</xdr:colOff>
      <xdr:row>26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75" y="1314450"/>
          <a:ext cx="4965700" cy="3724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190499</xdr:rowOff>
    </xdr:from>
    <xdr:to>
      <xdr:col>2</xdr:col>
      <xdr:colOff>171450</xdr:colOff>
      <xdr:row>77</xdr:row>
      <xdr:rowOff>66020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96574"/>
          <a:ext cx="2276475" cy="15709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N44" totalsRowShown="0" headerRowDxfId="35" dataDxfId="33" headerRowBorderDxfId="34" tableBorderDxfId="32" totalsRowBorderDxfId="31" headerRowCellStyle="Output" dataCellStyle="Output">
  <autoFilter ref="A3:N44"/>
  <tableColumns count="14">
    <tableColumn id="1" name="Column1" dataDxfId="30" dataCellStyle="Output"/>
    <tableColumn id="2" name="Column2" dataDxfId="29" dataCellStyle="Output"/>
    <tableColumn id="3" name="Column3" dataDxfId="28" dataCellStyle="Output"/>
    <tableColumn id="4" name="Column4" dataDxfId="27" dataCellStyle="Output"/>
    <tableColumn id="5" name="Column5" dataDxfId="26" dataCellStyle="Output"/>
    <tableColumn id="6" name="Column6" dataDxfId="25" dataCellStyle="Output"/>
    <tableColumn id="7" name="Column7" dataDxfId="24" dataCellStyle="Output"/>
    <tableColumn id="8" name="Column8" dataDxfId="23" dataCellStyle="Output"/>
    <tableColumn id="9" name="Column9" dataDxfId="22" dataCellStyle="Output"/>
    <tableColumn id="10" name="Column10" dataDxfId="21" dataCellStyle="Output"/>
    <tableColumn id="11" name="Column11" dataDxfId="20" dataCellStyle="Output"/>
    <tableColumn id="12" name="Column12" dataDxfId="19" dataCellStyle="Output"/>
    <tableColumn id="13" name="Column13" dataDxfId="18" dataCellStyle="Output"/>
    <tableColumn id="14" name="Column14" dataDxfId="17" dataCellStyle="Output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8:N66" totalsRowShown="0" headerRowDxfId="16" dataDxfId="15" tableBorderDxfId="14" headerRowCellStyle="Output" dataCellStyle="Output">
  <autoFilter ref="A48:N66"/>
  <tableColumns count="14">
    <tableColumn id="1" name="Column1" dataDxfId="13" dataCellStyle="Output"/>
    <tableColumn id="2" name="Column2" dataDxfId="12" dataCellStyle="Output"/>
    <tableColumn id="3" name="Column3" dataDxfId="11" dataCellStyle="Output"/>
    <tableColumn id="4" name="Column4" dataDxfId="10" dataCellStyle="Output"/>
    <tableColumn id="5" name="Column5" dataDxfId="9" dataCellStyle="Output"/>
    <tableColumn id="6" name="Column6" dataDxfId="8" dataCellStyle="Output"/>
    <tableColumn id="7" name="Column7" dataDxfId="7" dataCellStyle="Output"/>
    <tableColumn id="8" name="Column8" dataDxfId="6" dataCellStyle="Output"/>
    <tableColumn id="9" name="Column9" dataDxfId="5" dataCellStyle="Output"/>
    <tableColumn id="10" name="Column10" dataDxfId="4" dataCellStyle="Output"/>
    <tableColumn id="11" name="Column11" dataDxfId="3" dataCellStyle="Output"/>
    <tableColumn id="12" name="Column12" dataDxfId="2" dataCellStyle="Output"/>
    <tableColumn id="13" name="Column13" dataDxfId="1" dataCellStyle="Output"/>
    <tableColumn id="14" name="Column14" dataDxfId="0" dataCellStyle="Output">
      <calculatedColumnFormula>SUM(B49:M49)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gray@uidaho.edu" TargetMode="External"/><Relationship Id="rId2" Type="http://schemas.openxmlformats.org/officeDocument/2006/relationships/hyperlink" Target="mailto:kpainter@uidaho.edu" TargetMode="External"/><Relationship Id="rId1" Type="http://schemas.openxmlformats.org/officeDocument/2006/relationships/hyperlink" Target="http://www.cals.uidaho.edu/aers/r_crops.ht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als.uidaho.edu/aers/r_livestock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als.uidaho.edu/aers/r_livestock.htm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9:CA43"/>
  <sheetViews>
    <sheetView topLeftCell="A10" zoomScaleNormal="100" workbookViewId="0">
      <selection activeCell="O22" sqref="O22"/>
    </sheetView>
  </sheetViews>
  <sheetFormatPr defaultRowHeight="15" x14ac:dyDescent="0.25"/>
  <cols>
    <col min="1" max="16384" width="9.140625" style="41"/>
  </cols>
  <sheetData>
    <row r="29" spans="1:38" ht="20.25" x14ac:dyDescent="0.3">
      <c r="D29" s="59"/>
      <c r="F29" s="214" t="s">
        <v>199</v>
      </c>
    </row>
    <row r="30" spans="1:38" ht="20.25" x14ac:dyDescent="0.3">
      <c r="F30" s="214" t="s">
        <v>200</v>
      </c>
    </row>
    <row r="31" spans="1:38" ht="20.25" x14ac:dyDescent="0.3">
      <c r="F31" s="214"/>
    </row>
    <row r="32" spans="1:38" x14ac:dyDescent="0.25">
      <c r="A32" s="56"/>
      <c r="B32" s="56"/>
      <c r="C32" s="56"/>
      <c r="D32" s="56"/>
      <c r="E32" s="57"/>
      <c r="F32" s="57" t="s">
        <v>127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</row>
    <row r="33" spans="1:79" x14ac:dyDescent="0.25">
      <c r="A33" s="56"/>
      <c r="B33" s="56"/>
      <c r="C33" s="56"/>
      <c r="D33" s="56"/>
      <c r="E33" s="57"/>
      <c r="F33" s="57" t="s">
        <v>128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</row>
    <row r="34" spans="1:79" x14ac:dyDescent="0.25">
      <c r="A34" s="56"/>
      <c r="B34" s="56"/>
      <c r="C34" s="56"/>
      <c r="D34" s="56"/>
      <c r="E34" s="57"/>
      <c r="F34" s="57" t="s">
        <v>129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</row>
    <row r="35" spans="1:79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</row>
    <row r="37" spans="1:79" x14ac:dyDescent="0.25">
      <c r="A37" s="55"/>
      <c r="B37" s="55"/>
      <c r="C37" s="271" t="s">
        <v>126</v>
      </c>
      <c r="D37" s="272"/>
      <c r="E37" s="272"/>
      <c r="F37" s="272"/>
      <c r="G37" s="272"/>
      <c r="H37" s="272"/>
      <c r="I37" s="272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</row>
    <row r="38" spans="1:79" s="426" customFormat="1" x14ac:dyDescent="0.25">
      <c r="A38" s="436"/>
      <c r="B38" s="436"/>
      <c r="C38" s="436"/>
      <c r="D38" s="428" t="s">
        <v>178</v>
      </c>
      <c r="E38" s="428"/>
      <c r="F38" s="428"/>
      <c r="G38" s="428"/>
      <c r="H38" s="428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436"/>
      <c r="BN38" s="436"/>
      <c r="BO38" s="436"/>
      <c r="BP38" s="436"/>
      <c r="BQ38" s="436"/>
      <c r="BR38" s="436"/>
      <c r="BS38" s="436"/>
      <c r="BT38" s="436"/>
      <c r="BU38" s="436"/>
      <c r="BV38" s="436"/>
      <c r="BW38" s="436"/>
      <c r="BX38" s="436"/>
      <c r="BY38" s="436"/>
      <c r="BZ38" s="436"/>
      <c r="CA38" s="436"/>
    </row>
    <row r="40" spans="1:79" ht="17.25" x14ac:dyDescent="0.25">
      <c r="C40" s="41" t="s">
        <v>130</v>
      </c>
    </row>
    <row r="41" spans="1:79" x14ac:dyDescent="0.25">
      <c r="C41" s="41" t="s">
        <v>133</v>
      </c>
    </row>
    <row r="42" spans="1:79" x14ac:dyDescent="0.25">
      <c r="C42" s="58" t="s">
        <v>125</v>
      </c>
      <c r="F42" s="41" t="s">
        <v>124</v>
      </c>
      <c r="H42" s="41" t="s">
        <v>135</v>
      </c>
    </row>
    <row r="43" spans="1:79" x14ac:dyDescent="0.25">
      <c r="C43" s="58" t="s">
        <v>131</v>
      </c>
      <c r="F43" s="41" t="s">
        <v>132</v>
      </c>
      <c r="H43" s="41" t="s">
        <v>134</v>
      </c>
    </row>
  </sheetData>
  <mergeCells count="1">
    <mergeCell ref="C37:I37"/>
  </mergeCells>
  <hyperlinks>
    <hyperlink ref="D38:H38" r:id="rId1" display="http://www.cals.uidaho.edu/aers/r_crops.htm"/>
    <hyperlink ref="C42" r:id="rId2"/>
    <hyperlink ref="C43" r:id="rId3"/>
    <hyperlink ref="D38" r:id="rId4"/>
  </hyperlinks>
  <pageMargins left="0.7" right="0.7" top="0.75" bottom="0.75" header="0.3" footer="0.3"/>
  <pageSetup scale="8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A24" sqref="A24"/>
    </sheetView>
  </sheetViews>
  <sheetFormatPr defaultRowHeight="15" x14ac:dyDescent="0.25"/>
  <cols>
    <col min="1" max="1" width="54.7109375" customWidth="1"/>
    <col min="2" max="2" width="27.140625" style="51" customWidth="1"/>
    <col min="3" max="3" width="10" customWidth="1"/>
    <col min="4" max="4" width="13.7109375" customWidth="1"/>
    <col min="5" max="5" width="11.7109375" customWidth="1"/>
    <col min="6" max="6" width="11.7109375" style="23" customWidth="1"/>
    <col min="7" max="7" width="13" customWidth="1"/>
    <col min="8" max="8" width="13.85546875" customWidth="1"/>
    <col min="9" max="9" width="13.85546875" style="23" customWidth="1"/>
    <col min="10" max="10" width="11.28515625" customWidth="1"/>
    <col min="11" max="11" width="10.5703125" customWidth="1"/>
    <col min="12" max="12" width="18.7109375" customWidth="1"/>
    <col min="13" max="13" width="25.140625" customWidth="1"/>
  </cols>
  <sheetData>
    <row r="1" spans="1:5" s="53" customFormat="1" ht="46.5" customHeight="1" x14ac:dyDescent="0.3">
      <c r="A1" s="273" t="s">
        <v>204</v>
      </c>
      <c r="B1" s="273"/>
    </row>
    <row r="2" spans="1:5" s="54" customFormat="1" ht="36" customHeight="1" x14ac:dyDescent="0.3">
      <c r="A2" s="61"/>
      <c r="B2" s="215" t="s">
        <v>190</v>
      </c>
    </row>
    <row r="3" spans="1:5" s="53" customFormat="1" ht="30" customHeight="1" x14ac:dyDescent="0.25">
      <c r="A3" s="259" t="s">
        <v>89</v>
      </c>
      <c r="B3" s="261">
        <v>249.15</v>
      </c>
    </row>
    <row r="4" spans="1:5" s="53" customFormat="1" ht="30" customHeight="1" x14ac:dyDescent="0.25">
      <c r="A4" s="259" t="s">
        <v>88</v>
      </c>
      <c r="B4" s="262">
        <v>14.5</v>
      </c>
    </row>
    <row r="5" spans="1:5" s="53" customFormat="1" ht="9.75" customHeight="1" x14ac:dyDescent="0.25">
      <c r="A5" s="258"/>
      <c r="B5" s="263"/>
    </row>
    <row r="6" spans="1:5" s="53" customFormat="1" ht="30" customHeight="1" x14ac:dyDescent="0.25">
      <c r="A6" s="259" t="s">
        <v>206</v>
      </c>
      <c r="B6" s="264">
        <f>B4*B3</f>
        <v>3612.6750000000002</v>
      </c>
    </row>
    <row r="7" spans="1:5" s="53" customFormat="1" ht="30" customHeight="1" x14ac:dyDescent="0.25">
      <c r="A7" s="259" t="s">
        <v>207</v>
      </c>
      <c r="B7" s="264">
        <f>'Table 1 Enterprise Budget'!$M$8</f>
        <v>3848.4749999999999</v>
      </c>
    </row>
    <row r="8" spans="1:5" s="53" customFormat="1" ht="9.75" customHeight="1" x14ac:dyDescent="0.25">
      <c r="A8" s="258"/>
      <c r="B8" s="263"/>
    </row>
    <row r="9" spans="1:5" s="53" customFormat="1" ht="30" customHeight="1" x14ac:dyDescent="0.25">
      <c r="A9" s="259" t="s">
        <v>208</v>
      </c>
      <c r="B9" s="264">
        <f>'Table 1 Enterprise Budget'!$M$16</f>
        <v>1743.5510859374997</v>
      </c>
    </row>
    <row r="10" spans="1:5" s="53" customFormat="1" ht="30" customHeight="1" x14ac:dyDescent="0.25">
      <c r="A10" s="259" t="s">
        <v>209</v>
      </c>
      <c r="B10" s="264">
        <f>'Table 1 Enterprise Budget'!M$47</f>
        <v>3236.5510859374999</v>
      </c>
    </row>
    <row r="11" spans="1:5" s="53" customFormat="1" ht="30" customHeight="1" x14ac:dyDescent="0.25">
      <c r="A11" s="259" t="s">
        <v>210</v>
      </c>
      <c r="B11" s="264">
        <f>'Table 1 Enterprise Budget'!$M$53</f>
        <v>471.41159241883366</v>
      </c>
    </row>
    <row r="12" spans="1:5" s="53" customFormat="1" ht="30" customHeight="1" x14ac:dyDescent="0.25">
      <c r="A12" s="259" t="s">
        <v>211</v>
      </c>
      <c r="B12" s="264">
        <f>B10+B11</f>
        <v>3707.9626783563335</v>
      </c>
    </row>
    <row r="13" spans="1:5" s="53" customFormat="1" ht="9.75" customHeight="1" x14ac:dyDescent="0.25">
      <c r="A13" s="258"/>
      <c r="B13" s="263"/>
    </row>
    <row r="14" spans="1:5" s="53" customFormat="1" ht="30" customHeight="1" x14ac:dyDescent="0.25">
      <c r="A14" s="259" t="s">
        <v>212</v>
      </c>
      <c r="B14" s="264">
        <f>+B7-B10</f>
        <v>611.92391406249999</v>
      </c>
    </row>
    <row r="15" spans="1:5" s="53" customFormat="1" ht="30" customHeight="1" x14ac:dyDescent="0.25">
      <c r="A15" s="259" t="s">
        <v>213</v>
      </c>
      <c r="B15" s="264">
        <f>B7-B12</f>
        <v>140.51232164366638</v>
      </c>
    </row>
    <row r="16" spans="1:5" s="53" customFormat="1" x14ac:dyDescent="0.25">
      <c r="A16" s="257" t="s">
        <v>205</v>
      </c>
      <c r="B16" s="257"/>
      <c r="C16" s="257"/>
      <c r="D16" s="257"/>
      <c r="E16" s="257"/>
    </row>
    <row r="17" spans="1:1" x14ac:dyDescent="0.25">
      <c r="A17" s="62"/>
    </row>
    <row r="18" spans="1:1" x14ac:dyDescent="0.25">
      <c r="A18" s="62"/>
    </row>
  </sheetData>
  <mergeCells count="1">
    <mergeCell ref="A1:B1"/>
  </mergeCells>
  <pageMargins left="0.7" right="0.7" top="0.75" bottom="0.75" header="0.3" footer="0.3"/>
  <pageSetup orientation="portrait" r:id="rId1"/>
  <headerFooter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G127"/>
  <sheetViews>
    <sheetView tabSelected="1" topLeftCell="A70" zoomScaleNormal="100" workbookViewId="0">
      <selection activeCell="M98" sqref="M98"/>
    </sheetView>
  </sheetViews>
  <sheetFormatPr defaultRowHeight="15" x14ac:dyDescent="0.25"/>
  <cols>
    <col min="1" max="1" width="29.28515625" customWidth="1"/>
    <col min="2" max="2" width="2" customWidth="1"/>
    <col min="3" max="3" width="10.85546875" customWidth="1"/>
    <col min="4" max="4" width="2" style="53" customWidth="1"/>
    <col min="5" max="5" width="8.5703125" style="22" customWidth="1"/>
    <col min="6" max="6" width="1.5703125" customWidth="1"/>
    <col min="7" max="7" width="10.7109375" style="22" customWidth="1"/>
    <col min="8" max="8" width="1.5703125" style="23" customWidth="1"/>
    <col min="9" max="9" width="12.140625" customWidth="1"/>
    <col min="10" max="10" width="1.7109375" customWidth="1"/>
    <col min="11" max="11" width="19.42578125" style="21" customWidth="1"/>
    <col min="12" max="12" width="1.5703125" customWidth="1"/>
    <col min="13" max="13" width="14.85546875" style="21" customWidth="1"/>
    <col min="14" max="14" width="1.5703125" style="23" customWidth="1"/>
    <col min="15" max="15" width="14.140625" style="21" hidden="1" customWidth="1"/>
    <col min="16" max="16" width="1.5703125" style="23" hidden="1" customWidth="1"/>
    <col min="17" max="17" width="11.7109375" style="21" customWidth="1"/>
    <col min="18" max="18" width="1.5703125" style="53" customWidth="1"/>
    <col min="19" max="19" width="10.140625" bestFit="1" customWidth="1"/>
    <col min="20" max="20" width="13.28515625" bestFit="1" customWidth="1"/>
    <col min="262" max="262" width="26.5703125" customWidth="1"/>
    <col min="263" max="263" width="2" customWidth="1"/>
    <col min="264" max="264" width="11.7109375" customWidth="1"/>
    <col min="265" max="265" width="1.140625" customWidth="1"/>
    <col min="266" max="266" width="10.7109375" customWidth="1"/>
    <col min="267" max="267" width="1.5703125" customWidth="1"/>
    <col min="268" max="268" width="10.7109375" customWidth="1"/>
    <col min="269" max="269" width="1.7109375" customWidth="1"/>
    <col min="270" max="270" width="16.7109375" customWidth="1"/>
    <col min="271" max="271" width="1.5703125" customWidth="1"/>
    <col min="518" max="518" width="26.5703125" customWidth="1"/>
    <col min="519" max="519" width="2" customWidth="1"/>
    <col min="520" max="520" width="11.7109375" customWidth="1"/>
    <col min="521" max="521" width="1.140625" customWidth="1"/>
    <col min="522" max="522" width="10.7109375" customWidth="1"/>
    <col min="523" max="523" width="1.5703125" customWidth="1"/>
    <col min="524" max="524" width="10.7109375" customWidth="1"/>
    <col min="525" max="525" width="1.7109375" customWidth="1"/>
    <col min="526" max="526" width="16.7109375" customWidth="1"/>
    <col min="527" max="527" width="1.5703125" customWidth="1"/>
    <col min="774" max="774" width="26.5703125" customWidth="1"/>
    <col min="775" max="775" width="2" customWidth="1"/>
    <col min="776" max="776" width="11.7109375" customWidth="1"/>
    <col min="777" max="777" width="1.140625" customWidth="1"/>
    <col min="778" max="778" width="10.7109375" customWidth="1"/>
    <col min="779" max="779" width="1.5703125" customWidth="1"/>
    <col min="780" max="780" width="10.7109375" customWidth="1"/>
    <col min="781" max="781" width="1.7109375" customWidth="1"/>
    <col min="782" max="782" width="16.7109375" customWidth="1"/>
    <col min="783" max="783" width="1.5703125" customWidth="1"/>
    <col min="1030" max="1030" width="26.5703125" customWidth="1"/>
    <col min="1031" max="1031" width="2" customWidth="1"/>
    <col min="1032" max="1032" width="11.7109375" customWidth="1"/>
    <col min="1033" max="1033" width="1.140625" customWidth="1"/>
    <col min="1034" max="1034" width="10.7109375" customWidth="1"/>
    <col min="1035" max="1035" width="1.5703125" customWidth="1"/>
    <col min="1036" max="1036" width="10.7109375" customWidth="1"/>
    <col min="1037" max="1037" width="1.7109375" customWidth="1"/>
    <col min="1038" max="1038" width="16.7109375" customWidth="1"/>
    <col min="1039" max="1039" width="1.5703125" customWidth="1"/>
    <col min="1286" max="1286" width="26.5703125" customWidth="1"/>
    <col min="1287" max="1287" width="2" customWidth="1"/>
    <col min="1288" max="1288" width="11.7109375" customWidth="1"/>
    <col min="1289" max="1289" width="1.140625" customWidth="1"/>
    <col min="1290" max="1290" width="10.7109375" customWidth="1"/>
    <col min="1291" max="1291" width="1.5703125" customWidth="1"/>
    <col min="1292" max="1292" width="10.7109375" customWidth="1"/>
    <col min="1293" max="1293" width="1.7109375" customWidth="1"/>
    <col min="1294" max="1294" width="16.7109375" customWidth="1"/>
    <col min="1295" max="1295" width="1.5703125" customWidth="1"/>
    <col min="1542" max="1542" width="26.5703125" customWidth="1"/>
    <col min="1543" max="1543" width="2" customWidth="1"/>
    <col min="1544" max="1544" width="11.7109375" customWidth="1"/>
    <col min="1545" max="1545" width="1.140625" customWidth="1"/>
    <col min="1546" max="1546" width="10.7109375" customWidth="1"/>
    <col min="1547" max="1547" width="1.5703125" customWidth="1"/>
    <col min="1548" max="1548" width="10.7109375" customWidth="1"/>
    <col min="1549" max="1549" width="1.7109375" customWidth="1"/>
    <col min="1550" max="1550" width="16.7109375" customWidth="1"/>
    <col min="1551" max="1551" width="1.5703125" customWidth="1"/>
    <col min="1798" max="1798" width="26.5703125" customWidth="1"/>
    <col min="1799" max="1799" width="2" customWidth="1"/>
    <col min="1800" max="1800" width="11.7109375" customWidth="1"/>
    <col min="1801" max="1801" width="1.140625" customWidth="1"/>
    <col min="1802" max="1802" width="10.7109375" customWidth="1"/>
    <col min="1803" max="1803" width="1.5703125" customWidth="1"/>
    <col min="1804" max="1804" width="10.7109375" customWidth="1"/>
    <col min="1805" max="1805" width="1.7109375" customWidth="1"/>
    <col min="1806" max="1806" width="16.7109375" customWidth="1"/>
    <col min="1807" max="1807" width="1.5703125" customWidth="1"/>
    <col min="2054" max="2054" width="26.5703125" customWidth="1"/>
    <col min="2055" max="2055" width="2" customWidth="1"/>
    <col min="2056" max="2056" width="11.7109375" customWidth="1"/>
    <col min="2057" max="2057" width="1.140625" customWidth="1"/>
    <col min="2058" max="2058" width="10.7109375" customWidth="1"/>
    <col min="2059" max="2059" width="1.5703125" customWidth="1"/>
    <col min="2060" max="2060" width="10.7109375" customWidth="1"/>
    <col min="2061" max="2061" width="1.7109375" customWidth="1"/>
    <col min="2062" max="2062" width="16.7109375" customWidth="1"/>
    <col min="2063" max="2063" width="1.5703125" customWidth="1"/>
    <col min="2310" max="2310" width="26.5703125" customWidth="1"/>
    <col min="2311" max="2311" width="2" customWidth="1"/>
    <col min="2312" max="2312" width="11.7109375" customWidth="1"/>
    <col min="2313" max="2313" width="1.140625" customWidth="1"/>
    <col min="2314" max="2314" width="10.7109375" customWidth="1"/>
    <col min="2315" max="2315" width="1.5703125" customWidth="1"/>
    <col min="2316" max="2316" width="10.7109375" customWidth="1"/>
    <col min="2317" max="2317" width="1.7109375" customWidth="1"/>
    <col min="2318" max="2318" width="16.7109375" customWidth="1"/>
    <col min="2319" max="2319" width="1.5703125" customWidth="1"/>
    <col min="2566" max="2566" width="26.5703125" customWidth="1"/>
    <col min="2567" max="2567" width="2" customWidth="1"/>
    <col min="2568" max="2568" width="11.7109375" customWidth="1"/>
    <col min="2569" max="2569" width="1.140625" customWidth="1"/>
    <col min="2570" max="2570" width="10.7109375" customWidth="1"/>
    <col min="2571" max="2571" width="1.5703125" customWidth="1"/>
    <col min="2572" max="2572" width="10.7109375" customWidth="1"/>
    <col min="2573" max="2573" width="1.7109375" customWidth="1"/>
    <col min="2574" max="2574" width="16.7109375" customWidth="1"/>
    <col min="2575" max="2575" width="1.5703125" customWidth="1"/>
    <col min="2822" max="2822" width="26.5703125" customWidth="1"/>
    <col min="2823" max="2823" width="2" customWidth="1"/>
    <col min="2824" max="2824" width="11.7109375" customWidth="1"/>
    <col min="2825" max="2825" width="1.140625" customWidth="1"/>
    <col min="2826" max="2826" width="10.7109375" customWidth="1"/>
    <col min="2827" max="2827" width="1.5703125" customWidth="1"/>
    <col min="2828" max="2828" width="10.7109375" customWidth="1"/>
    <col min="2829" max="2829" width="1.7109375" customWidth="1"/>
    <col min="2830" max="2830" width="16.7109375" customWidth="1"/>
    <col min="2831" max="2831" width="1.5703125" customWidth="1"/>
    <col min="3078" max="3078" width="26.5703125" customWidth="1"/>
    <col min="3079" max="3079" width="2" customWidth="1"/>
    <col min="3080" max="3080" width="11.7109375" customWidth="1"/>
    <col min="3081" max="3081" width="1.140625" customWidth="1"/>
    <col min="3082" max="3082" width="10.7109375" customWidth="1"/>
    <col min="3083" max="3083" width="1.5703125" customWidth="1"/>
    <col min="3084" max="3084" width="10.7109375" customWidth="1"/>
    <col min="3085" max="3085" width="1.7109375" customWidth="1"/>
    <col min="3086" max="3086" width="16.7109375" customWidth="1"/>
    <col min="3087" max="3087" width="1.5703125" customWidth="1"/>
    <col min="3334" max="3334" width="26.5703125" customWidth="1"/>
    <col min="3335" max="3335" width="2" customWidth="1"/>
    <col min="3336" max="3336" width="11.7109375" customWidth="1"/>
    <col min="3337" max="3337" width="1.140625" customWidth="1"/>
    <col min="3338" max="3338" width="10.7109375" customWidth="1"/>
    <col min="3339" max="3339" width="1.5703125" customWidth="1"/>
    <col min="3340" max="3340" width="10.7109375" customWidth="1"/>
    <col min="3341" max="3341" width="1.7109375" customWidth="1"/>
    <col min="3342" max="3342" width="16.7109375" customWidth="1"/>
    <col min="3343" max="3343" width="1.5703125" customWidth="1"/>
    <col min="3590" max="3590" width="26.5703125" customWidth="1"/>
    <col min="3591" max="3591" width="2" customWidth="1"/>
    <col min="3592" max="3592" width="11.7109375" customWidth="1"/>
    <col min="3593" max="3593" width="1.140625" customWidth="1"/>
    <col min="3594" max="3594" width="10.7109375" customWidth="1"/>
    <col min="3595" max="3595" width="1.5703125" customWidth="1"/>
    <col min="3596" max="3596" width="10.7109375" customWidth="1"/>
    <col min="3597" max="3597" width="1.7109375" customWidth="1"/>
    <col min="3598" max="3598" width="16.7109375" customWidth="1"/>
    <col min="3599" max="3599" width="1.5703125" customWidth="1"/>
    <col min="3846" max="3846" width="26.5703125" customWidth="1"/>
    <col min="3847" max="3847" width="2" customWidth="1"/>
    <col min="3848" max="3848" width="11.7109375" customWidth="1"/>
    <col min="3849" max="3849" width="1.140625" customWidth="1"/>
    <col min="3850" max="3850" width="10.7109375" customWidth="1"/>
    <col min="3851" max="3851" width="1.5703125" customWidth="1"/>
    <col min="3852" max="3852" width="10.7109375" customWidth="1"/>
    <col min="3853" max="3853" width="1.7109375" customWidth="1"/>
    <col min="3854" max="3854" width="16.7109375" customWidth="1"/>
    <col min="3855" max="3855" width="1.5703125" customWidth="1"/>
    <col min="4102" max="4102" width="26.5703125" customWidth="1"/>
    <col min="4103" max="4103" width="2" customWidth="1"/>
    <col min="4104" max="4104" width="11.7109375" customWidth="1"/>
    <col min="4105" max="4105" width="1.140625" customWidth="1"/>
    <col min="4106" max="4106" width="10.7109375" customWidth="1"/>
    <col min="4107" max="4107" width="1.5703125" customWidth="1"/>
    <col min="4108" max="4108" width="10.7109375" customWidth="1"/>
    <col min="4109" max="4109" width="1.7109375" customWidth="1"/>
    <col min="4110" max="4110" width="16.7109375" customWidth="1"/>
    <col min="4111" max="4111" width="1.5703125" customWidth="1"/>
    <col min="4358" max="4358" width="26.5703125" customWidth="1"/>
    <col min="4359" max="4359" width="2" customWidth="1"/>
    <col min="4360" max="4360" width="11.7109375" customWidth="1"/>
    <col min="4361" max="4361" width="1.140625" customWidth="1"/>
    <col min="4362" max="4362" width="10.7109375" customWidth="1"/>
    <col min="4363" max="4363" width="1.5703125" customWidth="1"/>
    <col min="4364" max="4364" width="10.7109375" customWidth="1"/>
    <col min="4365" max="4365" width="1.7109375" customWidth="1"/>
    <col min="4366" max="4366" width="16.7109375" customWidth="1"/>
    <col min="4367" max="4367" width="1.5703125" customWidth="1"/>
    <col min="4614" max="4614" width="26.5703125" customWidth="1"/>
    <col min="4615" max="4615" width="2" customWidth="1"/>
    <col min="4616" max="4616" width="11.7109375" customWidth="1"/>
    <col min="4617" max="4617" width="1.140625" customWidth="1"/>
    <col min="4618" max="4618" width="10.7109375" customWidth="1"/>
    <col min="4619" max="4619" width="1.5703125" customWidth="1"/>
    <col min="4620" max="4620" width="10.7109375" customWidth="1"/>
    <col min="4621" max="4621" width="1.7109375" customWidth="1"/>
    <col min="4622" max="4622" width="16.7109375" customWidth="1"/>
    <col min="4623" max="4623" width="1.5703125" customWidth="1"/>
    <col min="4870" max="4870" width="26.5703125" customWidth="1"/>
    <col min="4871" max="4871" width="2" customWidth="1"/>
    <col min="4872" max="4872" width="11.7109375" customWidth="1"/>
    <col min="4873" max="4873" width="1.140625" customWidth="1"/>
    <col min="4874" max="4874" width="10.7109375" customWidth="1"/>
    <col min="4875" max="4875" width="1.5703125" customWidth="1"/>
    <col min="4876" max="4876" width="10.7109375" customWidth="1"/>
    <col min="4877" max="4877" width="1.7109375" customWidth="1"/>
    <col min="4878" max="4878" width="16.7109375" customWidth="1"/>
    <col min="4879" max="4879" width="1.5703125" customWidth="1"/>
    <col min="5126" max="5126" width="26.5703125" customWidth="1"/>
    <col min="5127" max="5127" width="2" customWidth="1"/>
    <col min="5128" max="5128" width="11.7109375" customWidth="1"/>
    <col min="5129" max="5129" width="1.140625" customWidth="1"/>
    <col min="5130" max="5130" width="10.7109375" customWidth="1"/>
    <col min="5131" max="5131" width="1.5703125" customWidth="1"/>
    <col min="5132" max="5132" width="10.7109375" customWidth="1"/>
    <col min="5133" max="5133" width="1.7109375" customWidth="1"/>
    <col min="5134" max="5134" width="16.7109375" customWidth="1"/>
    <col min="5135" max="5135" width="1.5703125" customWidth="1"/>
    <col min="5382" max="5382" width="26.5703125" customWidth="1"/>
    <col min="5383" max="5383" width="2" customWidth="1"/>
    <col min="5384" max="5384" width="11.7109375" customWidth="1"/>
    <col min="5385" max="5385" width="1.140625" customWidth="1"/>
    <col min="5386" max="5386" width="10.7109375" customWidth="1"/>
    <col min="5387" max="5387" width="1.5703125" customWidth="1"/>
    <col min="5388" max="5388" width="10.7109375" customWidth="1"/>
    <col min="5389" max="5389" width="1.7109375" customWidth="1"/>
    <col min="5390" max="5390" width="16.7109375" customWidth="1"/>
    <col min="5391" max="5391" width="1.5703125" customWidth="1"/>
    <col min="5638" max="5638" width="26.5703125" customWidth="1"/>
    <col min="5639" max="5639" width="2" customWidth="1"/>
    <col min="5640" max="5640" width="11.7109375" customWidth="1"/>
    <col min="5641" max="5641" width="1.140625" customWidth="1"/>
    <col min="5642" max="5642" width="10.7109375" customWidth="1"/>
    <col min="5643" max="5643" width="1.5703125" customWidth="1"/>
    <col min="5644" max="5644" width="10.7109375" customWidth="1"/>
    <col min="5645" max="5645" width="1.7109375" customWidth="1"/>
    <col min="5646" max="5646" width="16.7109375" customWidth="1"/>
    <col min="5647" max="5647" width="1.5703125" customWidth="1"/>
    <col min="5894" max="5894" width="26.5703125" customWidth="1"/>
    <col min="5895" max="5895" width="2" customWidth="1"/>
    <col min="5896" max="5896" width="11.7109375" customWidth="1"/>
    <col min="5897" max="5897" width="1.140625" customWidth="1"/>
    <col min="5898" max="5898" width="10.7109375" customWidth="1"/>
    <col min="5899" max="5899" width="1.5703125" customWidth="1"/>
    <col min="5900" max="5900" width="10.7109375" customWidth="1"/>
    <col min="5901" max="5901" width="1.7109375" customWidth="1"/>
    <col min="5902" max="5902" width="16.7109375" customWidth="1"/>
    <col min="5903" max="5903" width="1.5703125" customWidth="1"/>
    <col min="6150" max="6150" width="26.5703125" customWidth="1"/>
    <col min="6151" max="6151" width="2" customWidth="1"/>
    <col min="6152" max="6152" width="11.7109375" customWidth="1"/>
    <col min="6153" max="6153" width="1.140625" customWidth="1"/>
    <col min="6154" max="6154" width="10.7109375" customWidth="1"/>
    <col min="6155" max="6155" width="1.5703125" customWidth="1"/>
    <col min="6156" max="6156" width="10.7109375" customWidth="1"/>
    <col min="6157" max="6157" width="1.7109375" customWidth="1"/>
    <col min="6158" max="6158" width="16.7109375" customWidth="1"/>
    <col min="6159" max="6159" width="1.5703125" customWidth="1"/>
    <col min="6406" max="6406" width="26.5703125" customWidth="1"/>
    <col min="6407" max="6407" width="2" customWidth="1"/>
    <col min="6408" max="6408" width="11.7109375" customWidth="1"/>
    <col min="6409" max="6409" width="1.140625" customWidth="1"/>
    <col min="6410" max="6410" width="10.7109375" customWidth="1"/>
    <col min="6411" max="6411" width="1.5703125" customWidth="1"/>
    <col min="6412" max="6412" width="10.7109375" customWidth="1"/>
    <col min="6413" max="6413" width="1.7109375" customWidth="1"/>
    <col min="6414" max="6414" width="16.7109375" customWidth="1"/>
    <col min="6415" max="6415" width="1.5703125" customWidth="1"/>
    <col min="6662" max="6662" width="26.5703125" customWidth="1"/>
    <col min="6663" max="6663" width="2" customWidth="1"/>
    <col min="6664" max="6664" width="11.7109375" customWidth="1"/>
    <col min="6665" max="6665" width="1.140625" customWidth="1"/>
    <col min="6666" max="6666" width="10.7109375" customWidth="1"/>
    <col min="6667" max="6667" width="1.5703125" customWidth="1"/>
    <col min="6668" max="6668" width="10.7109375" customWidth="1"/>
    <col min="6669" max="6669" width="1.7109375" customWidth="1"/>
    <col min="6670" max="6670" width="16.7109375" customWidth="1"/>
    <col min="6671" max="6671" width="1.5703125" customWidth="1"/>
    <col min="6918" max="6918" width="26.5703125" customWidth="1"/>
    <col min="6919" max="6919" width="2" customWidth="1"/>
    <col min="6920" max="6920" width="11.7109375" customWidth="1"/>
    <col min="6921" max="6921" width="1.140625" customWidth="1"/>
    <col min="6922" max="6922" width="10.7109375" customWidth="1"/>
    <col min="6923" max="6923" width="1.5703125" customWidth="1"/>
    <col min="6924" max="6924" width="10.7109375" customWidth="1"/>
    <col min="6925" max="6925" width="1.7109375" customWidth="1"/>
    <col min="6926" max="6926" width="16.7109375" customWidth="1"/>
    <col min="6927" max="6927" width="1.5703125" customWidth="1"/>
    <col min="7174" max="7174" width="26.5703125" customWidth="1"/>
    <col min="7175" max="7175" width="2" customWidth="1"/>
    <col min="7176" max="7176" width="11.7109375" customWidth="1"/>
    <col min="7177" max="7177" width="1.140625" customWidth="1"/>
    <col min="7178" max="7178" width="10.7109375" customWidth="1"/>
    <col min="7179" max="7179" width="1.5703125" customWidth="1"/>
    <col min="7180" max="7180" width="10.7109375" customWidth="1"/>
    <col min="7181" max="7181" width="1.7109375" customWidth="1"/>
    <col min="7182" max="7182" width="16.7109375" customWidth="1"/>
    <col min="7183" max="7183" width="1.5703125" customWidth="1"/>
    <col min="7430" max="7430" width="26.5703125" customWidth="1"/>
    <col min="7431" max="7431" width="2" customWidth="1"/>
    <col min="7432" max="7432" width="11.7109375" customWidth="1"/>
    <col min="7433" max="7433" width="1.140625" customWidth="1"/>
    <col min="7434" max="7434" width="10.7109375" customWidth="1"/>
    <col min="7435" max="7435" width="1.5703125" customWidth="1"/>
    <col min="7436" max="7436" width="10.7109375" customWidth="1"/>
    <col min="7437" max="7437" width="1.7109375" customWidth="1"/>
    <col min="7438" max="7438" width="16.7109375" customWidth="1"/>
    <col min="7439" max="7439" width="1.5703125" customWidth="1"/>
    <col min="7686" max="7686" width="26.5703125" customWidth="1"/>
    <col min="7687" max="7687" width="2" customWidth="1"/>
    <col min="7688" max="7688" width="11.7109375" customWidth="1"/>
    <col min="7689" max="7689" width="1.140625" customWidth="1"/>
    <col min="7690" max="7690" width="10.7109375" customWidth="1"/>
    <col min="7691" max="7691" width="1.5703125" customWidth="1"/>
    <col min="7692" max="7692" width="10.7109375" customWidth="1"/>
    <col min="7693" max="7693" width="1.7109375" customWidth="1"/>
    <col min="7694" max="7694" width="16.7109375" customWidth="1"/>
    <col min="7695" max="7695" width="1.5703125" customWidth="1"/>
    <col min="7942" max="7942" width="26.5703125" customWidth="1"/>
    <col min="7943" max="7943" width="2" customWidth="1"/>
    <col min="7944" max="7944" width="11.7109375" customWidth="1"/>
    <col min="7945" max="7945" width="1.140625" customWidth="1"/>
    <col min="7946" max="7946" width="10.7109375" customWidth="1"/>
    <col min="7947" max="7947" width="1.5703125" customWidth="1"/>
    <col min="7948" max="7948" width="10.7109375" customWidth="1"/>
    <col min="7949" max="7949" width="1.7109375" customWidth="1"/>
    <col min="7950" max="7950" width="16.7109375" customWidth="1"/>
    <col min="7951" max="7951" width="1.5703125" customWidth="1"/>
    <col min="8198" max="8198" width="26.5703125" customWidth="1"/>
    <col min="8199" max="8199" width="2" customWidth="1"/>
    <col min="8200" max="8200" width="11.7109375" customWidth="1"/>
    <col min="8201" max="8201" width="1.140625" customWidth="1"/>
    <col min="8202" max="8202" width="10.7109375" customWidth="1"/>
    <col min="8203" max="8203" width="1.5703125" customWidth="1"/>
    <col min="8204" max="8204" width="10.7109375" customWidth="1"/>
    <col min="8205" max="8205" width="1.7109375" customWidth="1"/>
    <col min="8206" max="8206" width="16.7109375" customWidth="1"/>
    <col min="8207" max="8207" width="1.5703125" customWidth="1"/>
    <col min="8454" max="8454" width="26.5703125" customWidth="1"/>
    <col min="8455" max="8455" width="2" customWidth="1"/>
    <col min="8456" max="8456" width="11.7109375" customWidth="1"/>
    <col min="8457" max="8457" width="1.140625" customWidth="1"/>
    <col min="8458" max="8458" width="10.7109375" customWidth="1"/>
    <col min="8459" max="8459" width="1.5703125" customWidth="1"/>
    <col min="8460" max="8460" width="10.7109375" customWidth="1"/>
    <col min="8461" max="8461" width="1.7109375" customWidth="1"/>
    <col min="8462" max="8462" width="16.7109375" customWidth="1"/>
    <col min="8463" max="8463" width="1.5703125" customWidth="1"/>
    <col min="8710" max="8710" width="26.5703125" customWidth="1"/>
    <col min="8711" max="8711" width="2" customWidth="1"/>
    <col min="8712" max="8712" width="11.7109375" customWidth="1"/>
    <col min="8713" max="8713" width="1.140625" customWidth="1"/>
    <col min="8714" max="8714" width="10.7109375" customWidth="1"/>
    <col min="8715" max="8715" width="1.5703125" customWidth="1"/>
    <col min="8716" max="8716" width="10.7109375" customWidth="1"/>
    <col min="8717" max="8717" width="1.7109375" customWidth="1"/>
    <col min="8718" max="8718" width="16.7109375" customWidth="1"/>
    <col min="8719" max="8719" width="1.5703125" customWidth="1"/>
    <col min="8966" max="8966" width="26.5703125" customWidth="1"/>
    <col min="8967" max="8967" width="2" customWidth="1"/>
    <col min="8968" max="8968" width="11.7109375" customWidth="1"/>
    <col min="8969" max="8969" width="1.140625" customWidth="1"/>
    <col min="8970" max="8970" width="10.7109375" customWidth="1"/>
    <col min="8971" max="8971" width="1.5703125" customWidth="1"/>
    <col min="8972" max="8972" width="10.7109375" customWidth="1"/>
    <col min="8973" max="8973" width="1.7109375" customWidth="1"/>
    <col min="8974" max="8974" width="16.7109375" customWidth="1"/>
    <col min="8975" max="8975" width="1.5703125" customWidth="1"/>
    <col min="9222" max="9222" width="26.5703125" customWidth="1"/>
    <col min="9223" max="9223" width="2" customWidth="1"/>
    <col min="9224" max="9224" width="11.7109375" customWidth="1"/>
    <col min="9225" max="9225" width="1.140625" customWidth="1"/>
    <col min="9226" max="9226" width="10.7109375" customWidth="1"/>
    <col min="9227" max="9227" width="1.5703125" customWidth="1"/>
    <col min="9228" max="9228" width="10.7109375" customWidth="1"/>
    <col min="9229" max="9229" width="1.7109375" customWidth="1"/>
    <col min="9230" max="9230" width="16.7109375" customWidth="1"/>
    <col min="9231" max="9231" width="1.5703125" customWidth="1"/>
    <col min="9478" max="9478" width="26.5703125" customWidth="1"/>
    <col min="9479" max="9479" width="2" customWidth="1"/>
    <col min="9480" max="9480" width="11.7109375" customWidth="1"/>
    <col min="9481" max="9481" width="1.140625" customWidth="1"/>
    <col min="9482" max="9482" width="10.7109375" customWidth="1"/>
    <col min="9483" max="9483" width="1.5703125" customWidth="1"/>
    <col min="9484" max="9484" width="10.7109375" customWidth="1"/>
    <col min="9485" max="9485" width="1.7109375" customWidth="1"/>
    <col min="9486" max="9486" width="16.7109375" customWidth="1"/>
    <col min="9487" max="9487" width="1.5703125" customWidth="1"/>
    <col min="9734" max="9734" width="26.5703125" customWidth="1"/>
    <col min="9735" max="9735" width="2" customWidth="1"/>
    <col min="9736" max="9736" width="11.7109375" customWidth="1"/>
    <col min="9737" max="9737" width="1.140625" customWidth="1"/>
    <col min="9738" max="9738" width="10.7109375" customWidth="1"/>
    <col min="9739" max="9739" width="1.5703125" customWidth="1"/>
    <col min="9740" max="9740" width="10.7109375" customWidth="1"/>
    <col min="9741" max="9741" width="1.7109375" customWidth="1"/>
    <col min="9742" max="9742" width="16.7109375" customWidth="1"/>
    <col min="9743" max="9743" width="1.5703125" customWidth="1"/>
    <col min="9990" max="9990" width="26.5703125" customWidth="1"/>
    <col min="9991" max="9991" width="2" customWidth="1"/>
    <col min="9992" max="9992" width="11.7109375" customWidth="1"/>
    <col min="9993" max="9993" width="1.140625" customWidth="1"/>
    <col min="9994" max="9994" width="10.7109375" customWidth="1"/>
    <col min="9995" max="9995" width="1.5703125" customWidth="1"/>
    <col min="9996" max="9996" width="10.7109375" customWidth="1"/>
    <col min="9997" max="9997" width="1.7109375" customWidth="1"/>
    <col min="9998" max="9998" width="16.7109375" customWidth="1"/>
    <col min="9999" max="9999" width="1.5703125" customWidth="1"/>
    <col min="10246" max="10246" width="26.5703125" customWidth="1"/>
    <col min="10247" max="10247" width="2" customWidth="1"/>
    <col min="10248" max="10248" width="11.7109375" customWidth="1"/>
    <col min="10249" max="10249" width="1.140625" customWidth="1"/>
    <col min="10250" max="10250" width="10.7109375" customWidth="1"/>
    <col min="10251" max="10251" width="1.5703125" customWidth="1"/>
    <col min="10252" max="10252" width="10.7109375" customWidth="1"/>
    <col min="10253" max="10253" width="1.7109375" customWidth="1"/>
    <col min="10254" max="10254" width="16.7109375" customWidth="1"/>
    <col min="10255" max="10255" width="1.5703125" customWidth="1"/>
    <col min="10502" max="10502" width="26.5703125" customWidth="1"/>
    <col min="10503" max="10503" width="2" customWidth="1"/>
    <col min="10504" max="10504" width="11.7109375" customWidth="1"/>
    <col min="10505" max="10505" width="1.140625" customWidth="1"/>
    <col min="10506" max="10506" width="10.7109375" customWidth="1"/>
    <col min="10507" max="10507" width="1.5703125" customWidth="1"/>
    <col min="10508" max="10508" width="10.7109375" customWidth="1"/>
    <col min="10509" max="10509" width="1.7109375" customWidth="1"/>
    <col min="10510" max="10510" width="16.7109375" customWidth="1"/>
    <col min="10511" max="10511" width="1.5703125" customWidth="1"/>
    <col min="10758" max="10758" width="26.5703125" customWidth="1"/>
    <col min="10759" max="10759" width="2" customWidth="1"/>
    <col min="10760" max="10760" width="11.7109375" customWidth="1"/>
    <col min="10761" max="10761" width="1.140625" customWidth="1"/>
    <col min="10762" max="10762" width="10.7109375" customWidth="1"/>
    <col min="10763" max="10763" width="1.5703125" customWidth="1"/>
    <col min="10764" max="10764" width="10.7109375" customWidth="1"/>
    <col min="10765" max="10765" width="1.7109375" customWidth="1"/>
    <col min="10766" max="10766" width="16.7109375" customWidth="1"/>
    <col min="10767" max="10767" width="1.5703125" customWidth="1"/>
    <col min="11014" max="11014" width="26.5703125" customWidth="1"/>
    <col min="11015" max="11015" width="2" customWidth="1"/>
    <col min="11016" max="11016" width="11.7109375" customWidth="1"/>
    <col min="11017" max="11017" width="1.140625" customWidth="1"/>
    <col min="11018" max="11018" width="10.7109375" customWidth="1"/>
    <col min="11019" max="11019" width="1.5703125" customWidth="1"/>
    <col min="11020" max="11020" width="10.7109375" customWidth="1"/>
    <col min="11021" max="11021" width="1.7109375" customWidth="1"/>
    <col min="11022" max="11022" width="16.7109375" customWidth="1"/>
    <col min="11023" max="11023" width="1.5703125" customWidth="1"/>
    <col min="11270" max="11270" width="26.5703125" customWidth="1"/>
    <col min="11271" max="11271" width="2" customWidth="1"/>
    <col min="11272" max="11272" width="11.7109375" customWidth="1"/>
    <col min="11273" max="11273" width="1.140625" customWidth="1"/>
    <col min="11274" max="11274" width="10.7109375" customWidth="1"/>
    <col min="11275" max="11275" width="1.5703125" customWidth="1"/>
    <col min="11276" max="11276" width="10.7109375" customWidth="1"/>
    <col min="11277" max="11277" width="1.7109375" customWidth="1"/>
    <col min="11278" max="11278" width="16.7109375" customWidth="1"/>
    <col min="11279" max="11279" width="1.5703125" customWidth="1"/>
    <col min="11526" max="11526" width="26.5703125" customWidth="1"/>
    <col min="11527" max="11527" width="2" customWidth="1"/>
    <col min="11528" max="11528" width="11.7109375" customWidth="1"/>
    <col min="11529" max="11529" width="1.140625" customWidth="1"/>
    <col min="11530" max="11530" width="10.7109375" customWidth="1"/>
    <col min="11531" max="11531" width="1.5703125" customWidth="1"/>
    <col min="11532" max="11532" width="10.7109375" customWidth="1"/>
    <col min="11533" max="11533" width="1.7109375" customWidth="1"/>
    <col min="11534" max="11534" width="16.7109375" customWidth="1"/>
    <col min="11535" max="11535" width="1.5703125" customWidth="1"/>
    <col min="11782" max="11782" width="26.5703125" customWidth="1"/>
    <col min="11783" max="11783" width="2" customWidth="1"/>
    <col min="11784" max="11784" width="11.7109375" customWidth="1"/>
    <col min="11785" max="11785" width="1.140625" customWidth="1"/>
    <col min="11786" max="11786" width="10.7109375" customWidth="1"/>
    <col min="11787" max="11787" width="1.5703125" customWidth="1"/>
    <col min="11788" max="11788" width="10.7109375" customWidth="1"/>
    <col min="11789" max="11789" width="1.7109375" customWidth="1"/>
    <col min="11790" max="11790" width="16.7109375" customWidth="1"/>
    <col min="11791" max="11791" width="1.5703125" customWidth="1"/>
    <col min="12038" max="12038" width="26.5703125" customWidth="1"/>
    <col min="12039" max="12039" width="2" customWidth="1"/>
    <col min="12040" max="12040" width="11.7109375" customWidth="1"/>
    <col min="12041" max="12041" width="1.140625" customWidth="1"/>
    <col min="12042" max="12042" width="10.7109375" customWidth="1"/>
    <col min="12043" max="12043" width="1.5703125" customWidth="1"/>
    <col min="12044" max="12044" width="10.7109375" customWidth="1"/>
    <col min="12045" max="12045" width="1.7109375" customWidth="1"/>
    <col min="12046" max="12046" width="16.7109375" customWidth="1"/>
    <col min="12047" max="12047" width="1.5703125" customWidth="1"/>
    <col min="12294" max="12294" width="26.5703125" customWidth="1"/>
    <col min="12295" max="12295" width="2" customWidth="1"/>
    <col min="12296" max="12296" width="11.7109375" customWidth="1"/>
    <col min="12297" max="12297" width="1.140625" customWidth="1"/>
    <col min="12298" max="12298" width="10.7109375" customWidth="1"/>
    <col min="12299" max="12299" width="1.5703125" customWidth="1"/>
    <col min="12300" max="12300" width="10.7109375" customWidth="1"/>
    <col min="12301" max="12301" width="1.7109375" customWidth="1"/>
    <col min="12302" max="12302" width="16.7109375" customWidth="1"/>
    <col min="12303" max="12303" width="1.5703125" customWidth="1"/>
    <col min="12550" max="12550" width="26.5703125" customWidth="1"/>
    <col min="12551" max="12551" width="2" customWidth="1"/>
    <col min="12552" max="12552" width="11.7109375" customWidth="1"/>
    <col min="12553" max="12553" width="1.140625" customWidth="1"/>
    <col min="12554" max="12554" width="10.7109375" customWidth="1"/>
    <col min="12555" max="12555" width="1.5703125" customWidth="1"/>
    <col min="12556" max="12556" width="10.7109375" customWidth="1"/>
    <col min="12557" max="12557" width="1.7109375" customWidth="1"/>
    <col min="12558" max="12558" width="16.7109375" customWidth="1"/>
    <col min="12559" max="12559" width="1.5703125" customWidth="1"/>
    <col min="12806" max="12806" width="26.5703125" customWidth="1"/>
    <col min="12807" max="12807" width="2" customWidth="1"/>
    <col min="12808" max="12808" width="11.7109375" customWidth="1"/>
    <col min="12809" max="12809" width="1.140625" customWidth="1"/>
    <col min="12810" max="12810" width="10.7109375" customWidth="1"/>
    <col min="12811" max="12811" width="1.5703125" customWidth="1"/>
    <col min="12812" max="12812" width="10.7109375" customWidth="1"/>
    <col min="12813" max="12813" width="1.7109375" customWidth="1"/>
    <col min="12814" max="12814" width="16.7109375" customWidth="1"/>
    <col min="12815" max="12815" width="1.5703125" customWidth="1"/>
    <col min="13062" max="13062" width="26.5703125" customWidth="1"/>
    <col min="13063" max="13063" width="2" customWidth="1"/>
    <col min="13064" max="13064" width="11.7109375" customWidth="1"/>
    <col min="13065" max="13065" width="1.140625" customWidth="1"/>
    <col min="13066" max="13066" width="10.7109375" customWidth="1"/>
    <col min="13067" max="13067" width="1.5703125" customWidth="1"/>
    <col min="13068" max="13068" width="10.7109375" customWidth="1"/>
    <col min="13069" max="13069" width="1.7109375" customWidth="1"/>
    <col min="13070" max="13070" width="16.7109375" customWidth="1"/>
    <col min="13071" max="13071" width="1.5703125" customWidth="1"/>
    <col min="13318" max="13318" width="26.5703125" customWidth="1"/>
    <col min="13319" max="13319" width="2" customWidth="1"/>
    <col min="13320" max="13320" width="11.7109375" customWidth="1"/>
    <col min="13321" max="13321" width="1.140625" customWidth="1"/>
    <col min="13322" max="13322" width="10.7109375" customWidth="1"/>
    <col min="13323" max="13323" width="1.5703125" customWidth="1"/>
    <col min="13324" max="13324" width="10.7109375" customWidth="1"/>
    <col min="13325" max="13325" width="1.7109375" customWidth="1"/>
    <col min="13326" max="13326" width="16.7109375" customWidth="1"/>
    <col min="13327" max="13327" width="1.5703125" customWidth="1"/>
    <col min="13574" max="13574" width="26.5703125" customWidth="1"/>
    <col min="13575" max="13575" width="2" customWidth="1"/>
    <col min="13576" max="13576" width="11.7109375" customWidth="1"/>
    <col min="13577" max="13577" width="1.140625" customWidth="1"/>
    <col min="13578" max="13578" width="10.7109375" customWidth="1"/>
    <col min="13579" max="13579" width="1.5703125" customWidth="1"/>
    <col min="13580" max="13580" width="10.7109375" customWidth="1"/>
    <col min="13581" max="13581" width="1.7109375" customWidth="1"/>
    <col min="13582" max="13582" width="16.7109375" customWidth="1"/>
    <col min="13583" max="13583" width="1.5703125" customWidth="1"/>
    <col min="13830" max="13830" width="26.5703125" customWidth="1"/>
    <col min="13831" max="13831" width="2" customWidth="1"/>
    <col min="13832" max="13832" width="11.7109375" customWidth="1"/>
    <col min="13833" max="13833" width="1.140625" customWidth="1"/>
    <col min="13834" max="13834" width="10.7109375" customWidth="1"/>
    <col min="13835" max="13835" width="1.5703125" customWidth="1"/>
    <col min="13836" max="13836" width="10.7109375" customWidth="1"/>
    <col min="13837" max="13837" width="1.7109375" customWidth="1"/>
    <col min="13838" max="13838" width="16.7109375" customWidth="1"/>
    <col min="13839" max="13839" width="1.5703125" customWidth="1"/>
    <col min="14086" max="14086" width="26.5703125" customWidth="1"/>
    <col min="14087" max="14087" width="2" customWidth="1"/>
    <col min="14088" max="14088" width="11.7109375" customWidth="1"/>
    <col min="14089" max="14089" width="1.140625" customWidth="1"/>
    <col min="14090" max="14090" width="10.7109375" customWidth="1"/>
    <col min="14091" max="14091" width="1.5703125" customWidth="1"/>
    <col min="14092" max="14092" width="10.7109375" customWidth="1"/>
    <col min="14093" max="14093" width="1.7109375" customWidth="1"/>
    <col min="14094" max="14094" width="16.7109375" customWidth="1"/>
    <col min="14095" max="14095" width="1.5703125" customWidth="1"/>
    <col min="14342" max="14342" width="26.5703125" customWidth="1"/>
    <col min="14343" max="14343" width="2" customWidth="1"/>
    <col min="14344" max="14344" width="11.7109375" customWidth="1"/>
    <col min="14345" max="14345" width="1.140625" customWidth="1"/>
    <col min="14346" max="14346" width="10.7109375" customWidth="1"/>
    <col min="14347" max="14347" width="1.5703125" customWidth="1"/>
    <col min="14348" max="14348" width="10.7109375" customWidth="1"/>
    <col min="14349" max="14349" width="1.7109375" customWidth="1"/>
    <col min="14350" max="14350" width="16.7109375" customWidth="1"/>
    <col min="14351" max="14351" width="1.5703125" customWidth="1"/>
    <col min="14598" max="14598" width="26.5703125" customWidth="1"/>
    <col min="14599" max="14599" width="2" customWidth="1"/>
    <col min="14600" max="14600" width="11.7109375" customWidth="1"/>
    <col min="14601" max="14601" width="1.140625" customWidth="1"/>
    <col min="14602" max="14602" width="10.7109375" customWidth="1"/>
    <col min="14603" max="14603" width="1.5703125" customWidth="1"/>
    <col min="14604" max="14604" width="10.7109375" customWidth="1"/>
    <col min="14605" max="14605" width="1.7109375" customWidth="1"/>
    <col min="14606" max="14606" width="16.7109375" customWidth="1"/>
    <col min="14607" max="14607" width="1.5703125" customWidth="1"/>
    <col min="14854" max="14854" width="26.5703125" customWidth="1"/>
    <col min="14855" max="14855" width="2" customWidth="1"/>
    <col min="14856" max="14856" width="11.7109375" customWidth="1"/>
    <col min="14857" max="14857" width="1.140625" customWidth="1"/>
    <col min="14858" max="14858" width="10.7109375" customWidth="1"/>
    <col min="14859" max="14859" width="1.5703125" customWidth="1"/>
    <col min="14860" max="14860" width="10.7109375" customWidth="1"/>
    <col min="14861" max="14861" width="1.7109375" customWidth="1"/>
    <col min="14862" max="14862" width="16.7109375" customWidth="1"/>
    <col min="14863" max="14863" width="1.5703125" customWidth="1"/>
    <col min="15110" max="15110" width="26.5703125" customWidth="1"/>
    <col min="15111" max="15111" width="2" customWidth="1"/>
    <col min="15112" max="15112" width="11.7109375" customWidth="1"/>
    <col min="15113" max="15113" width="1.140625" customWidth="1"/>
    <col min="15114" max="15114" width="10.7109375" customWidth="1"/>
    <col min="15115" max="15115" width="1.5703125" customWidth="1"/>
    <col min="15116" max="15116" width="10.7109375" customWidth="1"/>
    <col min="15117" max="15117" width="1.7109375" customWidth="1"/>
    <col min="15118" max="15118" width="16.7109375" customWidth="1"/>
    <col min="15119" max="15119" width="1.5703125" customWidth="1"/>
    <col min="15366" max="15366" width="26.5703125" customWidth="1"/>
    <col min="15367" max="15367" width="2" customWidth="1"/>
    <col min="15368" max="15368" width="11.7109375" customWidth="1"/>
    <col min="15369" max="15369" width="1.140625" customWidth="1"/>
    <col min="15370" max="15370" width="10.7109375" customWidth="1"/>
    <col min="15371" max="15371" width="1.5703125" customWidth="1"/>
    <col min="15372" max="15372" width="10.7109375" customWidth="1"/>
    <col min="15373" max="15373" width="1.7109375" customWidth="1"/>
    <col min="15374" max="15374" width="16.7109375" customWidth="1"/>
    <col min="15375" max="15375" width="1.5703125" customWidth="1"/>
    <col min="15622" max="15622" width="26.5703125" customWidth="1"/>
    <col min="15623" max="15623" width="2" customWidth="1"/>
    <col min="15624" max="15624" width="11.7109375" customWidth="1"/>
    <col min="15625" max="15625" width="1.140625" customWidth="1"/>
    <col min="15626" max="15626" width="10.7109375" customWidth="1"/>
    <col min="15627" max="15627" width="1.5703125" customWidth="1"/>
    <col min="15628" max="15628" width="10.7109375" customWidth="1"/>
    <col min="15629" max="15629" width="1.7109375" customWidth="1"/>
    <col min="15630" max="15630" width="16.7109375" customWidth="1"/>
    <col min="15631" max="15631" width="1.5703125" customWidth="1"/>
    <col min="15878" max="15878" width="26.5703125" customWidth="1"/>
    <col min="15879" max="15879" width="2" customWidth="1"/>
    <col min="15880" max="15880" width="11.7109375" customWidth="1"/>
    <col min="15881" max="15881" width="1.140625" customWidth="1"/>
    <col min="15882" max="15882" width="10.7109375" customWidth="1"/>
    <col min="15883" max="15883" width="1.5703125" customWidth="1"/>
    <col min="15884" max="15884" width="10.7109375" customWidth="1"/>
    <col min="15885" max="15885" width="1.7109375" customWidth="1"/>
    <col min="15886" max="15886" width="16.7109375" customWidth="1"/>
    <col min="15887" max="15887" width="1.5703125" customWidth="1"/>
    <col min="16134" max="16134" width="26.5703125" customWidth="1"/>
    <col min="16135" max="16135" width="2" customWidth="1"/>
    <col min="16136" max="16136" width="11.7109375" customWidth="1"/>
    <col min="16137" max="16137" width="1.140625" customWidth="1"/>
    <col min="16138" max="16138" width="10.7109375" customWidth="1"/>
    <col min="16139" max="16139" width="1.5703125" customWidth="1"/>
    <col min="16140" max="16140" width="10.7109375" customWidth="1"/>
    <col min="16141" max="16141" width="1.7109375" customWidth="1"/>
    <col min="16142" max="16142" width="16.7109375" customWidth="1"/>
    <col min="16143" max="16143" width="1.5703125" customWidth="1"/>
  </cols>
  <sheetData>
    <row r="1" spans="1:22" s="23" customFormat="1" x14ac:dyDescent="0.25">
      <c r="A1" s="40" t="s">
        <v>90</v>
      </c>
      <c r="C1" s="25"/>
      <c r="D1" s="53"/>
      <c r="E1" s="22"/>
      <c r="I1" s="21"/>
      <c r="R1" s="53"/>
    </row>
    <row r="2" spans="1:22" s="23" customFormat="1" ht="18" customHeight="1" x14ac:dyDescent="0.25">
      <c r="A2" s="29" t="s">
        <v>49</v>
      </c>
      <c r="C2" s="39">
        <v>5000</v>
      </c>
      <c r="D2" s="53"/>
      <c r="E2" s="274"/>
      <c r="F2" s="274"/>
      <c r="G2" s="274"/>
      <c r="I2" s="60">
        <v>249.15</v>
      </c>
      <c r="K2" s="216" t="s">
        <v>198</v>
      </c>
      <c r="L2" s="216"/>
      <c r="M2" s="216"/>
      <c r="N2" s="226"/>
      <c r="O2" s="227"/>
      <c r="P2" s="226"/>
      <c r="Q2" s="227"/>
      <c r="R2" s="53"/>
    </row>
    <row r="3" spans="1:22" ht="33.75" customHeight="1" thickBot="1" x14ac:dyDescent="0.35">
      <c r="A3" s="275" t="s">
        <v>214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</row>
    <row r="4" spans="1:22" ht="16.5" thickTop="1" x14ac:dyDescent="0.25">
      <c r="A4" s="1"/>
      <c r="B4" s="1"/>
      <c r="C4" s="2" t="s">
        <v>0</v>
      </c>
      <c r="D4" s="1"/>
      <c r="E4" s="4"/>
      <c r="F4" s="3"/>
      <c r="G4" s="4" t="s">
        <v>41</v>
      </c>
      <c r="H4" s="3"/>
      <c r="I4" s="3" t="s">
        <v>1</v>
      </c>
      <c r="J4" s="3"/>
      <c r="K4" s="5" t="s">
        <v>2</v>
      </c>
      <c r="L4" s="6"/>
      <c r="M4" s="5" t="s">
        <v>2</v>
      </c>
      <c r="N4" s="6"/>
      <c r="O4" s="5" t="s">
        <v>2</v>
      </c>
      <c r="P4" s="6"/>
      <c r="Q4" s="5" t="s">
        <v>2</v>
      </c>
      <c r="R4" s="6"/>
    </row>
    <row r="5" spans="1:22" ht="15.75" x14ac:dyDescent="0.25">
      <c r="A5" s="7" t="s">
        <v>3</v>
      </c>
      <c r="B5" s="1"/>
      <c r="C5" s="2" t="s">
        <v>38</v>
      </c>
      <c r="D5" s="1"/>
      <c r="E5" s="4" t="s">
        <v>4</v>
      </c>
      <c r="F5" s="3"/>
      <c r="G5" s="4" t="s">
        <v>42</v>
      </c>
      <c r="H5" s="3"/>
      <c r="I5" s="3" t="s">
        <v>5</v>
      </c>
      <c r="J5" s="3"/>
      <c r="K5" s="5" t="s">
        <v>40</v>
      </c>
      <c r="L5" s="6"/>
      <c r="M5" s="5" t="s">
        <v>71</v>
      </c>
      <c r="N5" s="6"/>
      <c r="O5" s="5" t="s">
        <v>72</v>
      </c>
      <c r="P5" s="6"/>
      <c r="Q5" s="5" t="s">
        <v>48</v>
      </c>
      <c r="R5" s="6"/>
    </row>
    <row r="6" spans="1:22" ht="5.25" customHeight="1" x14ac:dyDescent="0.25">
      <c r="A6" s="8"/>
      <c r="B6" s="9"/>
      <c r="C6" s="9"/>
      <c r="D6" s="9"/>
      <c r="E6" s="10"/>
      <c r="F6" s="9"/>
      <c r="G6" s="10"/>
      <c r="H6" s="9"/>
      <c r="I6" s="9"/>
      <c r="J6" s="9"/>
      <c r="K6" s="11"/>
      <c r="L6" s="12"/>
      <c r="M6" s="11"/>
      <c r="N6" s="12"/>
      <c r="O6" s="11"/>
      <c r="P6" s="12"/>
      <c r="Q6" s="11"/>
      <c r="R6" s="12"/>
    </row>
    <row r="7" spans="1:22" ht="6.75" customHeight="1" x14ac:dyDescent="0.25">
      <c r="A7" s="13"/>
      <c r="B7" s="13"/>
      <c r="C7" s="13"/>
      <c r="D7" s="13"/>
      <c r="E7" s="16"/>
      <c r="F7" s="13"/>
      <c r="G7" s="16"/>
      <c r="H7" s="13"/>
      <c r="I7" s="17"/>
      <c r="J7" s="13"/>
      <c r="K7" s="14"/>
      <c r="L7" s="15"/>
      <c r="M7" s="14"/>
      <c r="N7" s="15"/>
      <c r="O7" s="14"/>
      <c r="P7" s="15"/>
      <c r="Q7" s="18"/>
      <c r="R7" s="15"/>
      <c r="S7" s="24"/>
      <c r="T7" s="24"/>
      <c r="U7" s="24"/>
      <c r="V7" s="24"/>
    </row>
    <row r="8" spans="1:22" s="23" customFormat="1" x14ac:dyDescent="0.25">
      <c r="A8" s="171" t="s">
        <v>53</v>
      </c>
      <c r="B8" s="109"/>
      <c r="C8" s="109"/>
      <c r="D8" s="109"/>
      <c r="E8" s="111"/>
      <c r="F8" s="109"/>
      <c r="G8" s="111"/>
      <c r="H8" s="109"/>
      <c r="I8" s="112"/>
      <c r="J8" s="109"/>
      <c r="K8" s="28">
        <f>SUM(K9:K12)</f>
        <v>19242375</v>
      </c>
      <c r="L8" s="114"/>
      <c r="M8" s="27">
        <f>K8/FreeStall_No.</f>
        <v>3848.4749999999999</v>
      </c>
      <c r="N8" s="31"/>
      <c r="O8" s="27">
        <f>M8/365</f>
        <v>10.543767123287671</v>
      </c>
      <c r="P8" s="31"/>
      <c r="Q8" s="27">
        <f>K8/FreeStall_Prod./FreeStall_No.</f>
        <v>15.446417820590007</v>
      </c>
      <c r="R8" s="31"/>
    </row>
    <row r="9" spans="1:22" s="23" customFormat="1" x14ac:dyDescent="0.25">
      <c r="A9" s="135" t="s">
        <v>225</v>
      </c>
      <c r="B9" s="109"/>
      <c r="C9" s="119">
        <v>249.15</v>
      </c>
      <c r="D9" s="109"/>
      <c r="E9" s="118" t="s">
        <v>39</v>
      </c>
      <c r="F9" s="109"/>
      <c r="G9" s="118">
        <f>FreeStall_No.</f>
        <v>5000</v>
      </c>
      <c r="H9" s="109"/>
      <c r="I9" s="161">
        <f>Pmilk</f>
        <v>14.5</v>
      </c>
      <c r="J9" s="109"/>
      <c r="K9" s="268">
        <f>C9*G9*I9</f>
        <v>18063375</v>
      </c>
      <c r="L9" s="114"/>
      <c r="M9" s="156">
        <f>I9*C9</f>
        <v>3612.6750000000002</v>
      </c>
      <c r="N9" s="114"/>
      <c r="O9" s="156">
        <f>M9/365</f>
        <v>9.8977397260273978</v>
      </c>
      <c r="P9" s="114"/>
      <c r="Q9" s="156">
        <f>K9/FreeStall_Prod./FreeStall_No.</f>
        <v>14.5</v>
      </c>
      <c r="R9" s="114"/>
    </row>
    <row r="10" spans="1:22" s="23" customFormat="1" x14ac:dyDescent="0.25">
      <c r="A10" s="119" t="s">
        <v>222</v>
      </c>
      <c r="B10" s="109"/>
      <c r="C10" s="119">
        <v>0.51</v>
      </c>
      <c r="D10" s="109"/>
      <c r="E10" s="118" t="s">
        <v>46</v>
      </c>
      <c r="F10" s="109"/>
      <c r="G10" s="118">
        <f>FreeStall_No.</f>
        <v>5000</v>
      </c>
      <c r="H10" s="109"/>
      <c r="I10" s="162">
        <v>35</v>
      </c>
      <c r="J10" s="109"/>
      <c r="K10" s="268">
        <f>C10*G10*I10</f>
        <v>89250</v>
      </c>
      <c r="L10" s="114"/>
      <c r="M10" s="156">
        <f>K10/FreeStall_No.</f>
        <v>17.850000000000001</v>
      </c>
      <c r="N10" s="114"/>
      <c r="O10" s="156">
        <f>M10/365</f>
        <v>4.8904109589041102E-2</v>
      </c>
      <c r="P10" s="114"/>
      <c r="Q10" s="156">
        <f>K10/FreeStall_Prod./FreeStall_No.</f>
        <v>7.1643588199879593E-2</v>
      </c>
      <c r="R10" s="114"/>
    </row>
    <row r="11" spans="1:22" s="23" customFormat="1" x14ac:dyDescent="0.25">
      <c r="A11" s="119" t="s">
        <v>223</v>
      </c>
      <c r="B11" s="109"/>
      <c r="C11" s="119">
        <v>0.51</v>
      </c>
      <c r="D11" s="109"/>
      <c r="E11" s="118" t="s">
        <v>46</v>
      </c>
      <c r="F11" s="109"/>
      <c r="G11" s="118">
        <f>FreeStall_No.</f>
        <v>5000</v>
      </c>
      <c r="H11" s="109"/>
      <c r="I11" s="162">
        <v>135</v>
      </c>
      <c r="J11" s="109"/>
      <c r="K11" s="268">
        <f>C11*G11*I11</f>
        <v>344250</v>
      </c>
      <c r="L11" s="114"/>
      <c r="M11" s="156">
        <f>K11/FreeStall_No.</f>
        <v>68.849999999999994</v>
      </c>
      <c r="N11" s="114"/>
      <c r="O11" s="156">
        <f>M11/365</f>
        <v>0.18863013698630135</v>
      </c>
      <c r="P11" s="114"/>
      <c r="Q11" s="156">
        <f>K11/FreeStall_Prod./FreeStall_No.</f>
        <v>0.27633955448524983</v>
      </c>
      <c r="R11" s="114"/>
    </row>
    <row r="12" spans="1:22" s="23" customFormat="1" x14ac:dyDescent="0.25">
      <c r="A12" s="119" t="s">
        <v>224</v>
      </c>
      <c r="B12" s="109"/>
      <c r="C12" s="157">
        <v>0.3</v>
      </c>
      <c r="D12" s="109"/>
      <c r="E12" s="118" t="s">
        <v>46</v>
      </c>
      <c r="F12" s="109"/>
      <c r="G12" s="118">
        <f>FreeStall_No.</f>
        <v>5000</v>
      </c>
      <c r="H12" s="109"/>
      <c r="I12" s="162">
        <v>497</v>
      </c>
      <c r="J12" s="109"/>
      <c r="K12" s="268">
        <f>C12*G12*I12</f>
        <v>745500</v>
      </c>
      <c r="L12" s="114"/>
      <c r="M12" s="156">
        <f>K12/FreeStall_No.</f>
        <v>149.1</v>
      </c>
      <c r="N12" s="114"/>
      <c r="O12" s="156">
        <f>M12/365</f>
        <v>0.40849315068493147</v>
      </c>
      <c r="P12" s="114"/>
      <c r="Q12" s="156">
        <f>K12/FreeStall_Prod./FreeStall_No.</f>
        <v>0.59843467790487659</v>
      </c>
      <c r="R12" s="114"/>
    </row>
    <row r="13" spans="1:22" s="23" customFormat="1" ht="6.75" customHeight="1" x14ac:dyDescent="0.25">
      <c r="A13" s="109"/>
      <c r="B13" s="109"/>
      <c r="C13" s="109"/>
      <c r="D13" s="109"/>
      <c r="E13" s="111"/>
      <c r="F13" s="109"/>
      <c r="G13" s="111"/>
      <c r="H13" s="109"/>
      <c r="I13" s="112"/>
      <c r="J13" s="109"/>
      <c r="K13" s="113"/>
      <c r="L13" s="114"/>
      <c r="M13" s="113"/>
      <c r="N13" s="114"/>
      <c r="O13" s="113"/>
      <c r="P13" s="114"/>
      <c r="Q13" s="113"/>
      <c r="R13" s="114"/>
    </row>
    <row r="14" spans="1:22" x14ac:dyDescent="0.25">
      <c r="A14" s="133" t="s">
        <v>47</v>
      </c>
      <c r="B14" s="109"/>
      <c r="C14" s="109"/>
      <c r="D14" s="109"/>
      <c r="E14" s="111"/>
      <c r="F14" s="109"/>
      <c r="G14" s="111"/>
      <c r="H14" s="109"/>
      <c r="I14" s="112"/>
      <c r="J14" s="109"/>
      <c r="K14" s="113"/>
      <c r="L14" s="114"/>
      <c r="M14" s="113"/>
      <c r="N14" s="114"/>
      <c r="O14" s="113"/>
      <c r="P14" s="114"/>
      <c r="Q14" s="113"/>
      <c r="R14" s="114"/>
    </row>
    <row r="15" spans="1:22" ht="6.75" customHeight="1" x14ac:dyDescent="0.25">
      <c r="A15" s="109"/>
      <c r="B15" s="109"/>
      <c r="C15" s="109"/>
      <c r="D15" s="109"/>
      <c r="E15" s="111"/>
      <c r="F15" s="109"/>
      <c r="G15" s="111"/>
      <c r="H15" s="109"/>
      <c r="I15" s="112"/>
      <c r="J15" s="109"/>
      <c r="K15" s="113"/>
      <c r="L15" s="114"/>
      <c r="M15" s="113"/>
      <c r="N15" s="114"/>
      <c r="O15" s="113"/>
      <c r="P15" s="114"/>
      <c r="Q15" s="113"/>
      <c r="R15" s="114"/>
    </row>
    <row r="16" spans="1:22" x14ac:dyDescent="0.25">
      <c r="A16" s="134" t="s">
        <v>70</v>
      </c>
      <c r="B16" s="109"/>
      <c r="C16" s="109"/>
      <c r="D16" s="109"/>
      <c r="E16" s="111"/>
      <c r="F16" s="109"/>
      <c r="G16" s="111"/>
      <c r="H16" s="109"/>
      <c r="I16" s="112"/>
      <c r="J16" s="109"/>
      <c r="K16" s="27">
        <f>SUM(K17:K33)</f>
        <v>8717755.4296875</v>
      </c>
      <c r="L16" s="31"/>
      <c r="M16" s="27">
        <f>SUM(M17:M33)</f>
        <v>1743.5510859374997</v>
      </c>
      <c r="N16" s="31"/>
      <c r="O16" s="27">
        <f>SUM(O17:O32)</f>
        <v>4.6492249357876707</v>
      </c>
      <c r="P16" s="31"/>
      <c r="Q16" s="27">
        <f>SUM(Q17:Q33)</f>
        <v>6.9979975353702581</v>
      </c>
      <c r="R16" s="31"/>
    </row>
    <row r="17" spans="1:20" s="23" customFormat="1" x14ac:dyDescent="0.25">
      <c r="A17" s="119" t="s">
        <v>54</v>
      </c>
      <c r="B17" s="109"/>
      <c r="C17" s="158">
        <v>2.2708203124999993</v>
      </c>
      <c r="D17" s="109"/>
      <c r="E17" s="118" t="s">
        <v>46</v>
      </c>
      <c r="F17" s="109"/>
      <c r="G17" s="118">
        <f t="shared" ref="G17:G33" si="0">FreeStall_No.</f>
        <v>5000</v>
      </c>
      <c r="H17" s="109"/>
      <c r="I17" s="162">
        <v>153</v>
      </c>
      <c r="J17" s="109"/>
      <c r="K17" s="268">
        <f t="shared" ref="K17:K32" si="1">C17*G17*I17</f>
        <v>1737177.5390624995</v>
      </c>
      <c r="L17" s="114"/>
      <c r="M17" s="268">
        <f t="shared" ref="M17:M32" si="2">K17/FreeStall_No.</f>
        <v>347.43550781249991</v>
      </c>
      <c r="N17" s="114"/>
      <c r="O17" s="155">
        <f>M17/365</f>
        <v>0.9518781035958902</v>
      </c>
      <c r="P17" s="114"/>
      <c r="Q17" s="268">
        <f t="shared" ref="Q17:Q32" si="3">K17/FreeStall_Prod./FreeStall_No.</f>
        <v>1.3944832743829014</v>
      </c>
      <c r="R17" s="114"/>
    </row>
    <row r="18" spans="1:20" s="23" customFormat="1" x14ac:dyDescent="0.25">
      <c r="A18" s="119" t="s">
        <v>55</v>
      </c>
      <c r="B18" s="109"/>
      <c r="C18" s="158">
        <v>0.69339843749999985</v>
      </c>
      <c r="D18" s="109"/>
      <c r="E18" s="118" t="s">
        <v>46</v>
      </c>
      <c r="F18" s="109"/>
      <c r="G18" s="118">
        <f t="shared" si="0"/>
        <v>5000</v>
      </c>
      <c r="H18" s="109"/>
      <c r="I18" s="162">
        <v>115</v>
      </c>
      <c r="J18" s="109"/>
      <c r="K18" s="268">
        <f t="shared" si="1"/>
        <v>398704.10156249988</v>
      </c>
      <c r="L18" s="114"/>
      <c r="M18" s="268">
        <f t="shared" si="2"/>
        <v>79.740820312499977</v>
      </c>
      <c r="N18" s="114"/>
      <c r="O18" s="155">
        <f t="shared" ref="O18:O32" si="4">M18/365</f>
        <v>0.21846800085616433</v>
      </c>
      <c r="P18" s="114"/>
      <c r="Q18" s="268">
        <f t="shared" si="3"/>
        <v>0.32005145620108361</v>
      </c>
      <c r="R18" s="114"/>
    </row>
    <row r="19" spans="1:20" s="23" customFormat="1" x14ac:dyDescent="0.25">
      <c r="A19" s="119" t="s">
        <v>56</v>
      </c>
      <c r="B19" s="109"/>
      <c r="C19" s="158">
        <v>6.6718749999999993E-2</v>
      </c>
      <c r="D19" s="109"/>
      <c r="E19" s="118" t="s">
        <v>46</v>
      </c>
      <c r="F19" s="109"/>
      <c r="G19" s="118">
        <f t="shared" si="0"/>
        <v>5000</v>
      </c>
      <c r="H19" s="109"/>
      <c r="I19" s="162">
        <v>136</v>
      </c>
      <c r="J19" s="109"/>
      <c r="K19" s="268">
        <f t="shared" si="1"/>
        <v>45368.749999999993</v>
      </c>
      <c r="L19" s="114"/>
      <c r="M19" s="268">
        <f t="shared" si="2"/>
        <v>9.0737499999999986</v>
      </c>
      <c r="N19" s="114"/>
      <c r="O19" s="155">
        <f t="shared" si="4"/>
        <v>2.4859589041095885E-2</v>
      </c>
      <c r="P19" s="114"/>
      <c r="Q19" s="268">
        <f t="shared" si="3"/>
        <v>3.6418824001605454E-2</v>
      </c>
      <c r="R19" s="114"/>
    </row>
    <row r="20" spans="1:20" s="23" customFormat="1" x14ac:dyDescent="0.25">
      <c r="A20" s="119" t="s">
        <v>57</v>
      </c>
      <c r="B20" s="109"/>
      <c r="C20" s="158">
        <v>7.1484375000000003E-2</v>
      </c>
      <c r="D20" s="109"/>
      <c r="E20" s="118" t="s">
        <v>46</v>
      </c>
      <c r="F20" s="109"/>
      <c r="G20" s="118">
        <f t="shared" si="0"/>
        <v>5000</v>
      </c>
      <c r="H20" s="109"/>
      <c r="I20" s="162">
        <v>55</v>
      </c>
      <c r="J20" s="109"/>
      <c r="K20" s="268">
        <f t="shared" si="1"/>
        <v>19658.203125</v>
      </c>
      <c r="L20" s="114"/>
      <c r="M20" s="268">
        <f t="shared" si="2"/>
        <v>3.931640625</v>
      </c>
      <c r="N20" s="114"/>
      <c r="O20" s="155">
        <f t="shared" si="4"/>
        <v>1.0771618150684932E-2</v>
      </c>
      <c r="P20" s="114"/>
      <c r="Q20" s="268">
        <f t="shared" si="3"/>
        <v>1.5780215231788079E-2</v>
      </c>
      <c r="R20" s="114"/>
    </row>
    <row r="21" spans="1:20" s="23" customFormat="1" x14ac:dyDescent="0.25">
      <c r="A21" s="119" t="s">
        <v>58</v>
      </c>
      <c r="B21" s="109"/>
      <c r="C21" s="158">
        <v>5.8702968750000011</v>
      </c>
      <c r="D21" s="109"/>
      <c r="E21" s="118" t="s">
        <v>46</v>
      </c>
      <c r="F21" s="109"/>
      <c r="G21" s="118">
        <f t="shared" si="0"/>
        <v>5000</v>
      </c>
      <c r="H21" s="109"/>
      <c r="I21" s="162">
        <v>35</v>
      </c>
      <c r="J21" s="109"/>
      <c r="K21" s="268">
        <f t="shared" si="1"/>
        <v>1027301.9531250001</v>
      </c>
      <c r="L21" s="114"/>
      <c r="M21" s="268">
        <f t="shared" si="2"/>
        <v>205.46039062500003</v>
      </c>
      <c r="N21" s="114"/>
      <c r="O21" s="155">
        <f t="shared" si="4"/>
        <v>0.56290517979452059</v>
      </c>
      <c r="P21" s="114"/>
      <c r="Q21" s="268">
        <f t="shared" si="3"/>
        <v>0.8246453567128238</v>
      </c>
      <c r="R21" s="114"/>
    </row>
    <row r="22" spans="1:20" s="23" customFormat="1" x14ac:dyDescent="0.25">
      <c r="A22" s="119" t="s">
        <v>59</v>
      </c>
      <c r="B22" s="109"/>
      <c r="C22" s="158">
        <v>0.47799218749999994</v>
      </c>
      <c r="D22" s="109"/>
      <c r="E22" s="118" t="s">
        <v>46</v>
      </c>
      <c r="F22" s="109"/>
      <c r="G22" s="118">
        <f t="shared" si="0"/>
        <v>5000</v>
      </c>
      <c r="H22" s="109"/>
      <c r="I22" s="162">
        <v>130</v>
      </c>
      <c r="J22" s="109"/>
      <c r="K22" s="268">
        <f t="shared" si="1"/>
        <v>310694.92187499994</v>
      </c>
      <c r="L22" s="114"/>
      <c r="M22" s="268">
        <f t="shared" si="2"/>
        <v>62.138984374999986</v>
      </c>
      <c r="N22" s="114"/>
      <c r="O22" s="155">
        <f t="shared" si="4"/>
        <v>0.17024379280821914</v>
      </c>
      <c r="P22" s="114"/>
      <c r="Q22" s="268">
        <f t="shared" si="3"/>
        <v>0.24940391079670876</v>
      </c>
      <c r="R22" s="114"/>
    </row>
    <row r="23" spans="1:20" s="23" customFormat="1" x14ac:dyDescent="0.25">
      <c r="A23" s="119" t="s">
        <v>60</v>
      </c>
      <c r="B23" s="109"/>
      <c r="C23" s="158">
        <v>1.7706679687500002</v>
      </c>
      <c r="D23" s="109"/>
      <c r="E23" s="118" t="s">
        <v>46</v>
      </c>
      <c r="F23" s="109"/>
      <c r="G23" s="118">
        <f t="shared" si="0"/>
        <v>5000</v>
      </c>
      <c r="H23" s="109"/>
      <c r="I23" s="162">
        <v>192</v>
      </c>
      <c r="J23" s="109"/>
      <c r="K23" s="268">
        <f t="shared" si="1"/>
        <v>1699841.2500000005</v>
      </c>
      <c r="L23" s="114"/>
      <c r="M23" s="268">
        <f t="shared" si="2"/>
        <v>339.96825000000007</v>
      </c>
      <c r="N23" s="114"/>
      <c r="O23" s="155">
        <f t="shared" si="4"/>
        <v>0.93141986301369883</v>
      </c>
      <c r="P23" s="114"/>
      <c r="Q23" s="268">
        <f t="shared" si="3"/>
        <v>1.3645123419626735</v>
      </c>
      <c r="R23" s="114"/>
    </row>
    <row r="24" spans="1:20" s="23" customFormat="1" x14ac:dyDescent="0.25">
      <c r="A24" s="119" t="s">
        <v>61</v>
      </c>
      <c r="B24" s="109"/>
      <c r="C24" s="158">
        <v>0</v>
      </c>
      <c r="D24" s="109"/>
      <c r="E24" s="118" t="s">
        <v>46</v>
      </c>
      <c r="F24" s="109"/>
      <c r="G24" s="118">
        <f t="shared" si="0"/>
        <v>5000</v>
      </c>
      <c r="H24" s="109"/>
      <c r="I24" s="162">
        <v>173</v>
      </c>
      <c r="J24" s="109"/>
      <c r="K24" s="268">
        <f t="shared" si="1"/>
        <v>0</v>
      </c>
      <c r="L24" s="114"/>
      <c r="M24" s="268">
        <f t="shared" si="2"/>
        <v>0</v>
      </c>
      <c r="N24" s="114"/>
      <c r="O24" s="155">
        <f t="shared" si="4"/>
        <v>0</v>
      </c>
      <c r="P24" s="114"/>
      <c r="Q24" s="268">
        <f t="shared" si="3"/>
        <v>0</v>
      </c>
      <c r="R24" s="114"/>
    </row>
    <row r="25" spans="1:20" s="23" customFormat="1" x14ac:dyDescent="0.25">
      <c r="A25" s="119" t="s">
        <v>62</v>
      </c>
      <c r="B25" s="109"/>
      <c r="C25" s="158">
        <v>0.55552890624999995</v>
      </c>
      <c r="D25" s="109"/>
      <c r="E25" s="118" t="s">
        <v>46</v>
      </c>
      <c r="F25" s="109"/>
      <c r="G25" s="118">
        <f t="shared" si="0"/>
        <v>5000</v>
      </c>
      <c r="H25" s="109"/>
      <c r="I25" s="162">
        <v>245</v>
      </c>
      <c r="J25" s="109"/>
      <c r="K25" s="268">
        <f t="shared" si="1"/>
        <v>680522.91015624988</v>
      </c>
      <c r="L25" s="114"/>
      <c r="M25" s="268">
        <f t="shared" si="2"/>
        <v>136.10458203124998</v>
      </c>
      <c r="N25" s="114"/>
      <c r="O25" s="155">
        <f t="shared" si="4"/>
        <v>0.37288926583904103</v>
      </c>
      <c r="P25" s="114"/>
      <c r="Q25" s="268">
        <f t="shared" si="3"/>
        <v>0.54627566538731676</v>
      </c>
      <c r="R25" s="114"/>
    </row>
    <row r="26" spans="1:20" s="23" customFormat="1" x14ac:dyDescent="0.25">
      <c r="A26" s="119" t="s">
        <v>63</v>
      </c>
      <c r="B26" s="109"/>
      <c r="C26" s="158">
        <v>0.82593046874999987</v>
      </c>
      <c r="D26" s="109"/>
      <c r="E26" s="118" t="s">
        <v>46</v>
      </c>
      <c r="F26" s="109"/>
      <c r="G26" s="118">
        <f t="shared" si="0"/>
        <v>5000</v>
      </c>
      <c r="H26" s="109"/>
      <c r="I26" s="162">
        <v>165</v>
      </c>
      <c r="J26" s="109"/>
      <c r="K26" s="268">
        <f t="shared" si="1"/>
        <v>681392.63671874988</v>
      </c>
      <c r="L26" s="114"/>
      <c r="M26" s="268">
        <f t="shared" si="2"/>
        <v>136.27852734374997</v>
      </c>
      <c r="N26" s="114"/>
      <c r="O26" s="155">
        <f t="shared" si="4"/>
        <v>0.37336582833904103</v>
      </c>
      <c r="P26" s="114"/>
      <c r="Q26" s="268">
        <f t="shared" si="3"/>
        <v>0.54697382036423836</v>
      </c>
      <c r="R26" s="114"/>
    </row>
    <row r="27" spans="1:20" s="23" customFormat="1" x14ac:dyDescent="0.25">
      <c r="A27" s="119" t="s">
        <v>64</v>
      </c>
      <c r="B27" s="109"/>
      <c r="C27" s="158">
        <v>0.80443749999999992</v>
      </c>
      <c r="D27" s="109"/>
      <c r="E27" s="118" t="s">
        <v>46</v>
      </c>
      <c r="F27" s="109"/>
      <c r="G27" s="118">
        <f t="shared" si="0"/>
        <v>5000</v>
      </c>
      <c r="H27" s="109"/>
      <c r="I27" s="162">
        <v>260</v>
      </c>
      <c r="J27" s="109"/>
      <c r="K27" s="268">
        <f t="shared" si="1"/>
        <v>1045768.7499999999</v>
      </c>
      <c r="L27" s="114"/>
      <c r="M27" s="268">
        <f t="shared" si="2"/>
        <v>209.15374999999997</v>
      </c>
      <c r="N27" s="114"/>
      <c r="O27" s="155">
        <f t="shared" si="4"/>
        <v>0.57302397260273963</v>
      </c>
      <c r="P27" s="114"/>
      <c r="Q27" s="268">
        <f t="shared" si="3"/>
        <v>0.83946919526389718</v>
      </c>
      <c r="R27" s="114"/>
    </row>
    <row r="28" spans="1:20" s="23" customFormat="1" x14ac:dyDescent="0.25">
      <c r="A28" s="119" t="s">
        <v>65</v>
      </c>
      <c r="B28" s="109"/>
      <c r="C28" s="158">
        <v>0.300234375</v>
      </c>
      <c r="D28" s="109"/>
      <c r="E28" s="118" t="s">
        <v>46</v>
      </c>
      <c r="F28" s="109"/>
      <c r="G28" s="118">
        <f t="shared" si="0"/>
        <v>5000</v>
      </c>
      <c r="H28" s="109"/>
      <c r="I28" s="162">
        <v>155</v>
      </c>
      <c r="J28" s="109"/>
      <c r="K28" s="268">
        <f t="shared" si="1"/>
        <v>232681.640625</v>
      </c>
      <c r="L28" s="114"/>
      <c r="M28" s="268">
        <f t="shared" si="2"/>
        <v>46.536328124999997</v>
      </c>
      <c r="N28" s="114"/>
      <c r="O28" s="155">
        <f t="shared" si="4"/>
        <v>0.12749678938356163</v>
      </c>
      <c r="P28" s="114"/>
      <c r="Q28" s="268">
        <f t="shared" si="3"/>
        <v>0.18678036574352799</v>
      </c>
      <c r="R28" s="114"/>
    </row>
    <row r="29" spans="1:20" s="23" customFormat="1" x14ac:dyDescent="0.25">
      <c r="A29" s="119" t="s">
        <v>66</v>
      </c>
      <c r="B29" s="109"/>
      <c r="C29" s="158">
        <v>1.6679687499999998E-2</v>
      </c>
      <c r="D29" s="109"/>
      <c r="E29" s="118" t="s">
        <v>46</v>
      </c>
      <c r="F29" s="109"/>
      <c r="G29" s="118">
        <f t="shared" si="0"/>
        <v>5000</v>
      </c>
      <c r="H29" s="109"/>
      <c r="I29" s="162">
        <v>875</v>
      </c>
      <c r="J29" s="109"/>
      <c r="K29" s="268">
        <f t="shared" si="1"/>
        <v>72973.632812499985</v>
      </c>
      <c r="L29" s="114"/>
      <c r="M29" s="268">
        <f t="shared" si="2"/>
        <v>14.594726562499996</v>
      </c>
      <c r="N29" s="114"/>
      <c r="O29" s="155">
        <f t="shared" si="4"/>
        <v>3.9985552226027385E-2</v>
      </c>
      <c r="P29" s="114"/>
      <c r="Q29" s="268">
        <f t="shared" si="3"/>
        <v>5.8578071693758761E-2</v>
      </c>
      <c r="R29" s="114"/>
    </row>
    <row r="30" spans="1:20" s="23" customFormat="1" x14ac:dyDescent="0.25">
      <c r="A30" s="119" t="s">
        <v>67</v>
      </c>
      <c r="B30" s="109"/>
      <c r="C30" s="158">
        <v>0.17442187499999995</v>
      </c>
      <c r="D30" s="109"/>
      <c r="E30" s="118" t="s">
        <v>46</v>
      </c>
      <c r="F30" s="109"/>
      <c r="G30" s="118">
        <f t="shared" si="0"/>
        <v>5000</v>
      </c>
      <c r="H30" s="109"/>
      <c r="I30" s="162">
        <v>515</v>
      </c>
      <c r="J30" s="109"/>
      <c r="K30" s="268">
        <f t="shared" si="1"/>
        <v>449136.32812499988</v>
      </c>
      <c r="L30" s="114"/>
      <c r="M30" s="268">
        <f t="shared" si="2"/>
        <v>89.827265624999981</v>
      </c>
      <c r="N30" s="114"/>
      <c r="O30" s="155">
        <f t="shared" si="4"/>
        <v>0.24610209760273968</v>
      </c>
      <c r="P30" s="114"/>
      <c r="Q30" s="268">
        <f t="shared" si="3"/>
        <v>0.36053488109572535</v>
      </c>
      <c r="R30" s="114"/>
      <c r="T30" s="260"/>
    </row>
    <row r="31" spans="1:20" s="23" customFormat="1" x14ac:dyDescent="0.25">
      <c r="A31" s="119" t="s">
        <v>68</v>
      </c>
      <c r="B31" s="109"/>
      <c r="C31" s="158">
        <v>5.9570312499999988E-3</v>
      </c>
      <c r="D31" s="109"/>
      <c r="E31" s="118" t="s">
        <v>46</v>
      </c>
      <c r="F31" s="109"/>
      <c r="G31" s="118">
        <f t="shared" si="0"/>
        <v>5000</v>
      </c>
      <c r="H31" s="109"/>
      <c r="I31" s="162">
        <v>1284</v>
      </c>
      <c r="J31" s="109"/>
      <c r="K31" s="268">
        <f t="shared" si="1"/>
        <v>38244.140624999993</v>
      </c>
      <c r="L31" s="114"/>
      <c r="M31" s="268">
        <f t="shared" si="2"/>
        <v>7.6488281249999988</v>
      </c>
      <c r="N31" s="114"/>
      <c r="O31" s="155">
        <f t="shared" si="4"/>
        <v>2.0955693493150681E-2</v>
      </c>
      <c r="P31" s="114"/>
      <c r="Q31" s="268">
        <f t="shared" si="3"/>
        <v>3.0699691450933164E-2</v>
      </c>
      <c r="R31" s="114"/>
    </row>
    <row r="32" spans="1:20" s="23" customFormat="1" x14ac:dyDescent="0.25">
      <c r="A32" s="119" t="s">
        <v>69</v>
      </c>
      <c r="B32" s="109"/>
      <c r="C32" s="158">
        <v>1.0674999999999999E-2</v>
      </c>
      <c r="D32" s="109"/>
      <c r="E32" s="118" t="s">
        <v>46</v>
      </c>
      <c r="F32" s="109"/>
      <c r="G32" s="118">
        <f t="shared" si="0"/>
        <v>5000</v>
      </c>
      <c r="H32" s="109"/>
      <c r="I32" s="162">
        <v>850</v>
      </c>
      <c r="J32" s="109"/>
      <c r="K32" s="268">
        <f t="shared" si="1"/>
        <v>45368.749999999993</v>
      </c>
      <c r="L32" s="114"/>
      <c r="M32" s="268">
        <f t="shared" si="2"/>
        <v>9.0737499999999986</v>
      </c>
      <c r="N32" s="114"/>
      <c r="O32" s="155">
        <f t="shared" si="4"/>
        <v>2.4859589041095885E-2</v>
      </c>
      <c r="P32" s="114"/>
      <c r="Q32" s="268">
        <f t="shared" si="3"/>
        <v>3.6418824001605454E-2</v>
      </c>
      <c r="R32" s="114"/>
    </row>
    <row r="33" spans="1:19" s="53" customFormat="1" x14ac:dyDescent="0.25">
      <c r="A33" s="119" t="s">
        <v>221</v>
      </c>
      <c r="B33" s="109"/>
      <c r="C33" s="158">
        <v>5.4804687499999984E-2</v>
      </c>
      <c r="D33" s="109"/>
      <c r="E33" s="118" t="s">
        <v>46</v>
      </c>
      <c r="F33" s="109"/>
      <c r="G33" s="118">
        <f t="shared" si="0"/>
        <v>5000</v>
      </c>
      <c r="H33" s="109"/>
      <c r="I33" s="162">
        <v>850</v>
      </c>
      <c r="J33" s="109"/>
      <c r="K33" s="268">
        <f t="shared" ref="K33" si="5">C33*G33*I33</f>
        <v>232919.92187499994</v>
      </c>
      <c r="L33" s="114"/>
      <c r="M33" s="268">
        <f t="shared" ref="M33" si="6">K33/FreeStall_No.</f>
        <v>46.583984374999986</v>
      </c>
      <c r="N33" s="114"/>
      <c r="O33" s="155">
        <f t="shared" ref="O33" si="7">M33/365</f>
        <v>0.12762735445205475</v>
      </c>
      <c r="P33" s="114"/>
      <c r="Q33" s="268">
        <f t="shared" ref="Q33" si="8">K33/FreeStall_Prod./FreeStall_No.</f>
        <v>0.18697164107967082</v>
      </c>
      <c r="R33" s="114"/>
      <c r="S33" s="20"/>
    </row>
    <row r="34" spans="1:19" ht="7.5" customHeight="1" x14ac:dyDescent="0.25">
      <c r="A34" s="109"/>
      <c r="B34" s="109"/>
      <c r="C34" s="109"/>
      <c r="D34" s="109"/>
      <c r="E34" s="111"/>
      <c r="F34" s="109"/>
      <c r="G34" s="111"/>
      <c r="H34" s="109"/>
      <c r="I34" s="112"/>
      <c r="J34" s="109"/>
      <c r="K34" s="113"/>
      <c r="L34" s="114"/>
      <c r="M34" s="113"/>
      <c r="N34" s="114"/>
      <c r="O34" s="113"/>
      <c r="P34" s="114"/>
      <c r="Q34" s="113"/>
      <c r="R34" s="114"/>
    </row>
    <row r="35" spans="1:19" x14ac:dyDescent="0.25">
      <c r="A35" s="134" t="s">
        <v>76</v>
      </c>
      <c r="B35" s="109"/>
      <c r="C35" s="109"/>
      <c r="D35" s="109"/>
      <c r="E35" s="111"/>
      <c r="F35" s="109"/>
      <c r="G35" s="111"/>
      <c r="H35" s="109"/>
      <c r="I35" s="112"/>
      <c r="J35" s="109"/>
      <c r="K35" s="27">
        <f>SUM(K36:K45)</f>
        <v>7465000</v>
      </c>
      <c r="L35" s="31"/>
      <c r="M35" s="27">
        <f>SUM(M36:M45)</f>
        <v>1510.95</v>
      </c>
      <c r="N35" s="31"/>
      <c r="O35" s="27">
        <f>SUM(O36:O45)</f>
        <v>4.1395890410958902</v>
      </c>
      <c r="P35" s="31"/>
      <c r="Q35" s="27">
        <f>SUM(Q36:Q45)</f>
        <v>5.9923740718442708</v>
      </c>
      <c r="R35" s="31"/>
    </row>
    <row r="36" spans="1:19" s="23" customFormat="1" x14ac:dyDescent="0.25">
      <c r="A36" s="119" t="s">
        <v>77</v>
      </c>
      <c r="B36" s="109"/>
      <c r="C36" s="158">
        <v>1</v>
      </c>
      <c r="D36" s="109"/>
      <c r="E36" s="118" t="s">
        <v>46</v>
      </c>
      <c r="F36" s="109"/>
      <c r="G36" s="118">
        <f t="shared" ref="G36:G45" si="9">FreeStall_No.</f>
        <v>5000</v>
      </c>
      <c r="H36" s="109"/>
      <c r="I36" s="162">
        <v>359</v>
      </c>
      <c r="J36" s="109"/>
      <c r="K36" s="268">
        <f t="shared" ref="K36:K45" si="10">C36*G36*I36</f>
        <v>1795000</v>
      </c>
      <c r="L36" s="114"/>
      <c r="M36" s="156">
        <v>376.95</v>
      </c>
      <c r="N36" s="114"/>
      <c r="O36" s="155">
        <f t="shared" ref="O36:O45" si="11">M36/365</f>
        <v>1.0327397260273972</v>
      </c>
      <c r="P36" s="114"/>
      <c r="Q36" s="268">
        <f t="shared" ref="Q36:Q45" si="12">K36/FreeStall_Prod./FreeStall_No.</f>
        <v>1.4408990567930966</v>
      </c>
      <c r="R36" s="114"/>
    </row>
    <row r="37" spans="1:19" s="23" customFormat="1" x14ac:dyDescent="0.25">
      <c r="A37" s="119" t="s">
        <v>78</v>
      </c>
      <c r="B37" s="109"/>
      <c r="C37" s="158">
        <v>1</v>
      </c>
      <c r="D37" s="109"/>
      <c r="E37" s="118" t="s">
        <v>46</v>
      </c>
      <c r="F37" s="109"/>
      <c r="G37" s="118">
        <f t="shared" si="9"/>
        <v>5000</v>
      </c>
      <c r="H37" s="109"/>
      <c r="I37" s="162">
        <v>287</v>
      </c>
      <c r="J37" s="109"/>
      <c r="K37" s="268">
        <f t="shared" si="10"/>
        <v>1435000</v>
      </c>
      <c r="L37" s="114"/>
      <c r="M37" s="156">
        <f t="shared" ref="M37:M45" si="13">K37/FreeStall_No.</f>
        <v>287</v>
      </c>
      <c r="N37" s="114"/>
      <c r="O37" s="155">
        <f t="shared" si="11"/>
        <v>0.78630136986301369</v>
      </c>
      <c r="P37" s="114"/>
      <c r="Q37" s="268">
        <f t="shared" si="12"/>
        <v>1.1519165161549267</v>
      </c>
      <c r="R37" s="114"/>
    </row>
    <row r="38" spans="1:19" s="23" customFormat="1" x14ac:dyDescent="0.25">
      <c r="A38" s="119" t="s">
        <v>75</v>
      </c>
      <c r="B38" s="109"/>
      <c r="C38" s="158">
        <v>1</v>
      </c>
      <c r="D38" s="109"/>
      <c r="E38" s="118" t="s">
        <v>46</v>
      </c>
      <c r="F38" s="109"/>
      <c r="G38" s="118">
        <f t="shared" si="9"/>
        <v>5000</v>
      </c>
      <c r="H38" s="109"/>
      <c r="I38" s="162">
        <v>87</v>
      </c>
      <c r="J38" s="109"/>
      <c r="K38" s="268">
        <f t="shared" si="10"/>
        <v>435000</v>
      </c>
      <c r="L38" s="114"/>
      <c r="M38" s="156">
        <f t="shared" si="13"/>
        <v>87</v>
      </c>
      <c r="N38" s="114"/>
      <c r="O38" s="155">
        <f t="shared" si="11"/>
        <v>0.23835616438356164</v>
      </c>
      <c r="P38" s="114"/>
      <c r="Q38" s="268">
        <f t="shared" si="12"/>
        <v>0.34918723660445511</v>
      </c>
      <c r="R38" s="114"/>
    </row>
    <row r="39" spans="1:19" s="23" customFormat="1" x14ac:dyDescent="0.25">
      <c r="A39" s="119" t="s">
        <v>79</v>
      </c>
      <c r="B39" s="109"/>
      <c r="C39" s="158">
        <v>1</v>
      </c>
      <c r="D39" s="109"/>
      <c r="E39" s="118" t="s">
        <v>46</v>
      </c>
      <c r="F39" s="109"/>
      <c r="G39" s="118">
        <f t="shared" si="9"/>
        <v>5000</v>
      </c>
      <c r="H39" s="109"/>
      <c r="I39" s="162">
        <v>171</v>
      </c>
      <c r="J39" s="109"/>
      <c r="K39" s="268">
        <f t="shared" si="10"/>
        <v>855000</v>
      </c>
      <c r="L39" s="114"/>
      <c r="M39" s="156">
        <f t="shared" si="13"/>
        <v>171</v>
      </c>
      <c r="N39" s="114"/>
      <c r="O39" s="155">
        <f t="shared" si="11"/>
        <v>0.46849315068493153</v>
      </c>
      <c r="P39" s="114"/>
      <c r="Q39" s="268">
        <f t="shared" si="12"/>
        <v>0.68633353401565322</v>
      </c>
      <c r="R39" s="114"/>
    </row>
    <row r="40" spans="1:19" x14ac:dyDescent="0.25">
      <c r="A40" s="119" t="s">
        <v>80</v>
      </c>
      <c r="B40" s="109"/>
      <c r="C40" s="158">
        <v>1</v>
      </c>
      <c r="D40" s="109"/>
      <c r="E40" s="118" t="s">
        <v>46</v>
      </c>
      <c r="F40" s="109"/>
      <c r="G40" s="118">
        <f t="shared" si="9"/>
        <v>5000</v>
      </c>
      <c r="H40" s="109"/>
      <c r="I40" s="162">
        <v>147</v>
      </c>
      <c r="J40" s="109"/>
      <c r="K40" s="268">
        <f t="shared" si="10"/>
        <v>735000</v>
      </c>
      <c r="L40" s="114"/>
      <c r="M40" s="156">
        <f t="shared" si="13"/>
        <v>147</v>
      </c>
      <c r="N40" s="114"/>
      <c r="O40" s="155">
        <f t="shared" si="11"/>
        <v>0.40273972602739727</v>
      </c>
      <c r="P40" s="114"/>
      <c r="Q40" s="268">
        <f t="shared" si="12"/>
        <v>0.59000602046959671</v>
      </c>
      <c r="R40" s="114"/>
    </row>
    <row r="41" spans="1:19" s="23" customFormat="1" x14ac:dyDescent="0.25">
      <c r="A41" s="119" t="s">
        <v>81</v>
      </c>
      <c r="B41" s="109"/>
      <c r="C41" s="158">
        <v>1</v>
      </c>
      <c r="D41" s="109"/>
      <c r="E41" s="118" t="s">
        <v>46</v>
      </c>
      <c r="F41" s="109"/>
      <c r="G41" s="118">
        <f t="shared" si="9"/>
        <v>5000</v>
      </c>
      <c r="H41" s="109"/>
      <c r="I41" s="162">
        <v>54</v>
      </c>
      <c r="J41" s="109"/>
      <c r="K41" s="268">
        <f t="shared" si="10"/>
        <v>270000</v>
      </c>
      <c r="L41" s="114"/>
      <c r="M41" s="156">
        <f t="shared" si="13"/>
        <v>54</v>
      </c>
      <c r="N41" s="114"/>
      <c r="O41" s="155">
        <f t="shared" si="11"/>
        <v>0.14794520547945206</v>
      </c>
      <c r="P41" s="114"/>
      <c r="Q41" s="268">
        <f t="shared" si="12"/>
        <v>0.21673690547862734</v>
      </c>
      <c r="R41" s="114"/>
    </row>
    <row r="42" spans="1:19" x14ac:dyDescent="0.25">
      <c r="A42" s="137" t="s">
        <v>73</v>
      </c>
      <c r="B42" s="109"/>
      <c r="C42" s="158">
        <v>1</v>
      </c>
      <c r="D42" s="109"/>
      <c r="E42" s="118" t="s">
        <v>46</v>
      </c>
      <c r="F42" s="109"/>
      <c r="G42" s="118">
        <f t="shared" si="9"/>
        <v>5000</v>
      </c>
      <c r="H42" s="109"/>
      <c r="I42" s="162">
        <v>61</v>
      </c>
      <c r="J42" s="109"/>
      <c r="K42" s="268">
        <f t="shared" si="10"/>
        <v>305000</v>
      </c>
      <c r="L42" s="114"/>
      <c r="M42" s="156">
        <f t="shared" si="13"/>
        <v>61</v>
      </c>
      <c r="N42" s="114"/>
      <c r="O42" s="155">
        <f t="shared" si="11"/>
        <v>0.16712328767123288</v>
      </c>
      <c r="P42" s="114"/>
      <c r="Q42" s="268">
        <f t="shared" si="12"/>
        <v>0.24483243026289384</v>
      </c>
      <c r="R42" s="114"/>
    </row>
    <row r="43" spans="1:19" x14ac:dyDescent="0.25">
      <c r="A43" s="122" t="s">
        <v>74</v>
      </c>
      <c r="B43" s="109"/>
      <c r="C43" s="158">
        <v>1</v>
      </c>
      <c r="D43" s="109"/>
      <c r="E43" s="118" t="s">
        <v>46</v>
      </c>
      <c r="F43" s="109"/>
      <c r="G43" s="118">
        <f t="shared" si="9"/>
        <v>5000</v>
      </c>
      <c r="H43" s="109"/>
      <c r="I43" s="162">
        <v>50</v>
      </c>
      <c r="J43" s="109"/>
      <c r="K43" s="268">
        <f t="shared" si="10"/>
        <v>250000</v>
      </c>
      <c r="L43" s="114"/>
      <c r="M43" s="156">
        <f t="shared" si="13"/>
        <v>50</v>
      </c>
      <c r="N43" s="114"/>
      <c r="O43" s="155">
        <f t="shared" si="11"/>
        <v>0.13698630136986301</v>
      </c>
      <c r="P43" s="114"/>
      <c r="Q43" s="268">
        <f t="shared" si="12"/>
        <v>0.20068231988761789</v>
      </c>
      <c r="R43" s="114"/>
    </row>
    <row r="44" spans="1:19" x14ac:dyDescent="0.25">
      <c r="A44" s="119" t="s">
        <v>83</v>
      </c>
      <c r="B44" s="109"/>
      <c r="C44" s="158">
        <v>1</v>
      </c>
      <c r="D44" s="109"/>
      <c r="E44" s="118" t="s">
        <v>46</v>
      </c>
      <c r="F44" s="109"/>
      <c r="G44" s="118">
        <f t="shared" si="9"/>
        <v>5000</v>
      </c>
      <c r="H44" s="109"/>
      <c r="I44" s="162">
        <v>160</v>
      </c>
      <c r="J44" s="109"/>
      <c r="K44" s="268">
        <f t="shared" si="10"/>
        <v>800000</v>
      </c>
      <c r="L44" s="114"/>
      <c r="M44" s="156">
        <f t="shared" si="13"/>
        <v>160</v>
      </c>
      <c r="N44" s="114"/>
      <c r="O44" s="155">
        <f t="shared" si="11"/>
        <v>0.43835616438356162</v>
      </c>
      <c r="P44" s="114"/>
      <c r="Q44" s="268">
        <f t="shared" si="12"/>
        <v>0.64218342364037728</v>
      </c>
      <c r="R44" s="114"/>
    </row>
    <row r="45" spans="1:19" x14ac:dyDescent="0.25">
      <c r="A45" s="135" t="s">
        <v>82</v>
      </c>
      <c r="B45" s="109"/>
      <c r="C45" s="158">
        <v>1</v>
      </c>
      <c r="D45" s="109"/>
      <c r="E45" s="118" t="s">
        <v>46</v>
      </c>
      <c r="F45" s="109"/>
      <c r="G45" s="118">
        <f t="shared" si="9"/>
        <v>5000</v>
      </c>
      <c r="H45" s="109"/>
      <c r="I45" s="162">
        <v>117</v>
      </c>
      <c r="J45" s="109"/>
      <c r="K45" s="268">
        <f t="shared" si="10"/>
        <v>585000</v>
      </c>
      <c r="L45" s="114"/>
      <c r="M45" s="156">
        <f t="shared" si="13"/>
        <v>117</v>
      </c>
      <c r="N45" s="114"/>
      <c r="O45" s="155">
        <f t="shared" si="11"/>
        <v>0.32054794520547947</v>
      </c>
      <c r="P45" s="114"/>
      <c r="Q45" s="268">
        <f t="shared" si="12"/>
        <v>0.46959662853702583</v>
      </c>
      <c r="R45" s="114"/>
    </row>
    <row r="46" spans="1:19" x14ac:dyDescent="0.25">
      <c r="A46" s="140"/>
      <c r="B46" s="127"/>
      <c r="C46" s="159"/>
      <c r="D46" s="127"/>
      <c r="E46" s="129"/>
      <c r="F46" s="127"/>
      <c r="G46" s="129"/>
      <c r="H46" s="127"/>
      <c r="I46" s="130"/>
      <c r="J46" s="109"/>
      <c r="K46" s="121"/>
      <c r="L46" s="114"/>
      <c r="M46" s="121"/>
      <c r="N46" s="114"/>
      <c r="O46" s="121"/>
      <c r="P46" s="114"/>
      <c r="Q46" s="121"/>
      <c r="R46" s="114"/>
    </row>
    <row r="47" spans="1:19" x14ac:dyDescent="0.25">
      <c r="A47" s="30" t="s">
        <v>50</v>
      </c>
      <c r="B47" s="109"/>
      <c r="C47" s="109"/>
      <c r="D47" s="109"/>
      <c r="E47" s="111"/>
      <c r="F47" s="109"/>
      <c r="G47" s="111"/>
      <c r="H47" s="109"/>
      <c r="I47" s="109"/>
      <c r="J47" s="109"/>
      <c r="K47" s="265">
        <f>SUM(K16:K46)-(K16+K35)</f>
        <v>16182755.4296875</v>
      </c>
      <c r="L47" s="31"/>
      <c r="M47" s="33">
        <f>K47/FreeStall_No.</f>
        <v>3236.5510859374999</v>
      </c>
      <c r="N47" s="31"/>
      <c r="O47" s="33">
        <f>M47/365</f>
        <v>8.8672632491438357</v>
      </c>
      <c r="P47" s="31"/>
      <c r="Q47" s="33">
        <f>K47/FreeStall_Prod./FreeStall_No.</f>
        <v>12.990371607214529</v>
      </c>
      <c r="R47" s="31"/>
    </row>
    <row r="48" spans="1:19" ht="6" customHeight="1" x14ac:dyDescent="0.25">
      <c r="A48" s="109"/>
      <c r="B48" s="109"/>
      <c r="C48" s="109"/>
      <c r="D48" s="109"/>
      <c r="E48" s="111"/>
      <c r="F48" s="109"/>
      <c r="G48" s="111"/>
      <c r="H48" s="109"/>
      <c r="I48" s="109"/>
      <c r="J48" s="109"/>
      <c r="K48" s="266"/>
      <c r="L48" s="114"/>
      <c r="M48" s="121"/>
      <c r="N48" s="114"/>
      <c r="O48" s="121"/>
      <c r="P48" s="114"/>
      <c r="Q48" s="121"/>
      <c r="R48" s="114"/>
    </row>
    <row r="49" spans="1:18" x14ac:dyDescent="0.25">
      <c r="A49" s="163" t="s">
        <v>51</v>
      </c>
      <c r="B49" s="104"/>
      <c r="C49" s="104"/>
      <c r="D49" s="104"/>
      <c r="E49" s="105"/>
      <c r="F49" s="104"/>
      <c r="G49" s="105"/>
      <c r="H49" s="104"/>
      <c r="I49" s="104"/>
      <c r="J49" s="104"/>
      <c r="K49" s="267">
        <f>K8-K47</f>
        <v>3059619.5703125</v>
      </c>
      <c r="L49" s="37"/>
      <c r="M49" s="38">
        <f>M8-M47</f>
        <v>611.92391406249999</v>
      </c>
      <c r="N49" s="37"/>
      <c r="O49" s="38">
        <f>O8-O47</f>
        <v>1.6765038741438349</v>
      </c>
      <c r="P49" s="37"/>
      <c r="Q49" s="38">
        <f>Q8-Q47</f>
        <v>2.4560462133754779</v>
      </c>
      <c r="R49" s="37"/>
    </row>
    <row r="50" spans="1:18" s="23" customFormat="1" ht="6.75" customHeight="1" x14ac:dyDescent="0.25">
      <c r="A50" s="109"/>
      <c r="B50" s="109"/>
      <c r="C50" s="109"/>
      <c r="D50" s="109"/>
      <c r="E50" s="111"/>
      <c r="F50" s="109"/>
      <c r="G50" s="111"/>
      <c r="H50" s="109"/>
      <c r="I50" s="112"/>
      <c r="J50" s="109"/>
      <c r="K50" s="268"/>
      <c r="L50" s="114"/>
      <c r="M50" s="113"/>
      <c r="N50" s="114"/>
      <c r="O50" s="113"/>
      <c r="P50" s="114"/>
      <c r="Q50" s="113"/>
      <c r="R50" s="114"/>
    </row>
    <row r="51" spans="1:18" s="23" customFormat="1" x14ac:dyDescent="0.25">
      <c r="A51" s="133" t="s">
        <v>52</v>
      </c>
      <c r="B51" s="109"/>
      <c r="C51" s="109"/>
      <c r="D51" s="109"/>
      <c r="E51" s="111"/>
      <c r="F51" s="109"/>
      <c r="G51" s="111"/>
      <c r="H51" s="109"/>
      <c r="I51" s="112"/>
      <c r="J51" s="109"/>
      <c r="K51" s="269"/>
      <c r="L51" s="114"/>
      <c r="M51" s="32"/>
      <c r="N51" s="31"/>
      <c r="O51" s="32"/>
      <c r="P51" s="31"/>
      <c r="Q51" s="32"/>
      <c r="R51" s="31"/>
    </row>
    <row r="52" spans="1:18" s="23" customFormat="1" ht="6.75" customHeight="1" x14ac:dyDescent="0.25">
      <c r="A52" s="109"/>
      <c r="B52" s="109"/>
      <c r="C52" s="109"/>
      <c r="D52" s="109"/>
      <c r="E52" s="111"/>
      <c r="F52" s="109"/>
      <c r="G52" s="111"/>
      <c r="H52" s="109"/>
      <c r="I52" s="112"/>
      <c r="J52" s="109"/>
      <c r="K52" s="268"/>
      <c r="L52" s="114"/>
      <c r="M52" s="113"/>
      <c r="N52" s="114"/>
      <c r="O52" s="113"/>
      <c r="P52" s="114"/>
      <c r="Q52" s="113"/>
      <c r="R52" s="114"/>
    </row>
    <row r="53" spans="1:18" s="23" customFormat="1" x14ac:dyDescent="0.25">
      <c r="A53" s="119" t="s">
        <v>192</v>
      </c>
      <c r="B53" s="109"/>
      <c r="C53" s="158">
        <v>1</v>
      </c>
      <c r="D53" s="109"/>
      <c r="E53" s="118" t="s">
        <v>46</v>
      </c>
      <c r="F53" s="109"/>
      <c r="G53" s="118">
        <f>FreeStall_No.</f>
        <v>5000</v>
      </c>
      <c r="H53" s="109"/>
      <c r="I53" s="162">
        <f>'Table 2 Capital Recovery'!P68</f>
        <v>471.41159241883366</v>
      </c>
      <c r="J53" s="109"/>
      <c r="K53" s="268">
        <f>C53*G53*I53</f>
        <v>2357057.9620941682</v>
      </c>
      <c r="L53" s="114"/>
      <c r="M53" s="156">
        <f>K53/FreeStall_No.</f>
        <v>471.41159241883366</v>
      </c>
      <c r="N53" s="114"/>
      <c r="O53" s="155">
        <f>M53/365</f>
        <v>1.2915386093666676</v>
      </c>
      <c r="P53" s="114"/>
      <c r="Q53" s="268">
        <f>K53/FreeStall_Prod./FreeStall_No.</f>
        <v>1.8920794397705545</v>
      </c>
      <c r="R53" s="114"/>
    </row>
    <row r="54" spans="1:18" s="53" customFormat="1" x14ac:dyDescent="0.25">
      <c r="A54" s="291" t="s">
        <v>230</v>
      </c>
      <c r="B54" s="290"/>
      <c r="C54" s="293">
        <v>1</v>
      </c>
      <c r="D54" s="290"/>
      <c r="E54" s="292" t="s">
        <v>232</v>
      </c>
      <c r="F54" s="109"/>
      <c r="G54" s="296">
        <v>1</v>
      </c>
      <c r="H54" s="109"/>
      <c r="I54" s="162">
        <f>'Table 2 Capital Recovery'!I56</f>
        <v>36797.012000000002</v>
      </c>
      <c r="J54" s="109"/>
      <c r="K54" s="268">
        <f>C54*G54*I54</f>
        <v>36797.012000000002</v>
      </c>
      <c r="L54" s="295"/>
      <c r="M54" s="294">
        <f>K54/FreeStall_No.</f>
        <v>7.3594024000000005</v>
      </c>
      <c r="N54" s="295"/>
      <c r="O54" s="155">
        <f t="shared" ref="O54:O56" si="14">M54/365</f>
        <v>2.0162746301369865E-2</v>
      </c>
      <c r="P54" s="295"/>
      <c r="Q54" s="268">
        <f>K54/FreeStall_Prod./FreeStall_No.</f>
        <v>2.9538038932370055E-2</v>
      </c>
      <c r="R54" s="114"/>
    </row>
    <row r="55" spans="1:18" s="53" customFormat="1" x14ac:dyDescent="0.25">
      <c r="A55" s="291" t="s">
        <v>231</v>
      </c>
      <c r="B55" s="290"/>
      <c r="C55" s="293">
        <v>1</v>
      </c>
      <c r="D55" s="290"/>
      <c r="E55" s="292" t="s">
        <v>232</v>
      </c>
      <c r="F55" s="109"/>
      <c r="G55" s="296">
        <v>1</v>
      </c>
      <c r="H55" s="109"/>
      <c r="I55" s="162">
        <f>K47*0.025</f>
        <v>404568.8857421875</v>
      </c>
      <c r="J55" s="109"/>
      <c r="K55" s="268">
        <f t="shared" ref="K54:K56" si="15">C55*G55*I55</f>
        <v>404568.8857421875</v>
      </c>
      <c r="L55" s="295"/>
      <c r="M55" s="294">
        <f>K55/FreeStall_No.</f>
        <v>80.913777148437504</v>
      </c>
      <c r="N55" s="295"/>
      <c r="O55" s="155">
        <f t="shared" si="14"/>
        <v>0.22168158122859591</v>
      </c>
      <c r="P55" s="295"/>
      <c r="Q55" s="268">
        <f>K55/FreeStall_Prod./FreeStall_No.</f>
        <v>0.3247592901803632</v>
      </c>
      <c r="R55" s="114"/>
    </row>
    <row r="56" spans="1:18" s="23" customFormat="1" x14ac:dyDescent="0.25">
      <c r="A56" s="19" t="s">
        <v>191</v>
      </c>
      <c r="B56" s="109"/>
      <c r="C56" s="119"/>
      <c r="D56" s="109"/>
      <c r="E56" s="118"/>
      <c r="F56" s="109"/>
      <c r="G56" s="118"/>
      <c r="H56" s="109"/>
      <c r="I56" s="162"/>
      <c r="J56" s="109"/>
      <c r="K56" s="268">
        <f t="shared" si="15"/>
        <v>0</v>
      </c>
      <c r="L56" s="295"/>
      <c r="M56" s="294">
        <f>K56/FreeStall_No.</f>
        <v>0</v>
      </c>
      <c r="N56" s="295"/>
      <c r="O56" s="155">
        <f t="shared" si="14"/>
        <v>0</v>
      </c>
      <c r="P56" s="295"/>
      <c r="Q56" s="268">
        <f>K56/FreeStall_Prod./FreeStall_No.</f>
        <v>0</v>
      </c>
      <c r="R56" s="114"/>
    </row>
    <row r="57" spans="1:18" s="26" customFormat="1" x14ac:dyDescent="0.25">
      <c r="A57" s="109"/>
      <c r="B57" s="109"/>
      <c r="C57" s="109"/>
      <c r="D57" s="109"/>
      <c r="E57" s="111"/>
      <c r="F57" s="109"/>
      <c r="G57" s="111"/>
      <c r="H57" s="109"/>
      <c r="I57" s="112"/>
      <c r="J57" s="109"/>
      <c r="K57" s="266"/>
      <c r="L57" s="114"/>
      <c r="M57" s="121"/>
      <c r="N57" s="114"/>
      <c r="O57" s="121"/>
      <c r="P57" s="114"/>
      <c r="Q57" s="121"/>
      <c r="R57" s="114"/>
    </row>
    <row r="58" spans="1:18" s="26" customFormat="1" x14ac:dyDescent="0.25">
      <c r="A58" s="30" t="s">
        <v>97</v>
      </c>
      <c r="B58" s="109"/>
      <c r="C58" s="109"/>
      <c r="D58" s="109"/>
      <c r="E58" s="111"/>
      <c r="F58" s="109"/>
      <c r="G58" s="111"/>
      <c r="H58" s="109"/>
      <c r="I58" s="109"/>
      <c r="J58" s="109"/>
      <c r="K58" s="265">
        <f>SUM(K53:K56)</f>
        <v>2798423.8598363558</v>
      </c>
      <c r="L58" s="31"/>
      <c r="M58" s="34">
        <f>SUM(M53:M56)</f>
        <v>559.68477196727122</v>
      </c>
      <c r="N58" s="31"/>
      <c r="O58" s="34">
        <f>SUM(O53:O56)</f>
        <v>1.5333829368966334</v>
      </c>
      <c r="P58" s="31"/>
      <c r="Q58" s="34">
        <f>SUM(Q53:Q56)</f>
        <v>2.2463767688832879</v>
      </c>
      <c r="R58" s="31"/>
    </row>
    <row r="59" spans="1:18" s="23" customFormat="1" x14ac:dyDescent="0.25">
      <c r="A59" s="109"/>
      <c r="B59" s="109"/>
      <c r="C59" s="109"/>
      <c r="D59" s="109"/>
      <c r="E59" s="111"/>
      <c r="F59" s="109"/>
      <c r="G59" s="111"/>
      <c r="H59" s="109"/>
      <c r="I59" s="112"/>
      <c r="J59" s="109"/>
      <c r="K59" s="266"/>
      <c r="L59" s="114"/>
      <c r="M59" s="121"/>
      <c r="N59" s="114"/>
      <c r="O59" s="121"/>
      <c r="P59" s="114"/>
      <c r="Q59" s="121"/>
      <c r="R59" s="114"/>
    </row>
    <row r="60" spans="1:18" s="23" customFormat="1" x14ac:dyDescent="0.25">
      <c r="A60" s="30" t="s">
        <v>85</v>
      </c>
      <c r="B60" s="109"/>
      <c r="C60" s="109"/>
      <c r="D60" s="109"/>
      <c r="E60" s="111"/>
      <c r="F60" s="109"/>
      <c r="G60" s="111"/>
      <c r="H60" s="109"/>
      <c r="I60" s="109"/>
      <c r="J60" s="109"/>
      <c r="K60" s="265">
        <f>K58+K47</f>
        <v>18981179.289523855</v>
      </c>
      <c r="L60" s="31"/>
      <c r="M60" s="34">
        <f>M58+M47</f>
        <v>3796.2358579047714</v>
      </c>
      <c r="N60" s="31"/>
      <c r="O60" s="34">
        <f>O58+O47</f>
        <v>10.400646186040468</v>
      </c>
      <c r="P60" s="34">
        <f>P51+P47</f>
        <v>0</v>
      </c>
      <c r="Q60" s="34">
        <f>Q58+Q47</f>
        <v>15.236748376097816</v>
      </c>
      <c r="R60" s="31"/>
    </row>
    <row r="61" spans="1:18" s="23" customFormat="1" x14ac:dyDescent="0.25">
      <c r="A61" s="109"/>
      <c r="B61" s="109"/>
      <c r="C61" s="109"/>
      <c r="D61" s="109"/>
      <c r="E61" s="111"/>
      <c r="F61" s="109"/>
      <c r="G61" s="111"/>
      <c r="H61" s="109"/>
      <c r="I61" s="109"/>
      <c r="J61" s="109"/>
      <c r="K61" s="265"/>
      <c r="L61" s="31"/>
      <c r="M61" s="34"/>
      <c r="N61" s="31"/>
      <c r="O61" s="34"/>
      <c r="P61" s="31"/>
      <c r="Q61" s="34"/>
      <c r="R61" s="31"/>
    </row>
    <row r="62" spans="1:18" s="23" customFormat="1" x14ac:dyDescent="0.25">
      <c r="A62" s="163" t="s">
        <v>84</v>
      </c>
      <c r="B62" s="104"/>
      <c r="C62" s="104"/>
      <c r="D62" s="104"/>
      <c r="E62" s="105"/>
      <c r="F62" s="104"/>
      <c r="G62" s="105"/>
      <c r="H62" s="104"/>
      <c r="I62" s="104"/>
      <c r="J62" s="104"/>
      <c r="K62" s="270">
        <f>K8-K60</f>
        <v>261195.71047614515</v>
      </c>
      <c r="L62" s="37"/>
      <c r="M62" s="35">
        <f>M8-M60</f>
        <v>52.239142095228544</v>
      </c>
      <c r="N62" s="36"/>
      <c r="O62" s="35">
        <f>O8-O60</f>
        <v>0.14312093724720221</v>
      </c>
      <c r="P62" s="36"/>
      <c r="Q62" s="35">
        <f>Q8-Q60</f>
        <v>0.20966944449219049</v>
      </c>
      <c r="R62" s="36"/>
    </row>
    <row r="63" spans="1:18" s="146" customFormat="1" x14ac:dyDescent="0.25">
      <c r="A63" s="172"/>
      <c r="B63" s="141"/>
      <c r="C63" s="141"/>
      <c r="D63" s="141"/>
      <c r="E63" s="142"/>
      <c r="F63" s="141"/>
      <c r="G63" s="142"/>
      <c r="H63" s="141"/>
      <c r="I63" s="141"/>
      <c r="J63" s="141"/>
      <c r="K63" s="143"/>
      <c r="L63" s="144"/>
      <c r="M63" s="145"/>
      <c r="N63" s="144"/>
      <c r="O63" s="145"/>
      <c r="P63" s="144"/>
      <c r="Q63" s="145"/>
      <c r="R63" s="144"/>
    </row>
    <row r="64" spans="1:18" s="146" customFormat="1" ht="15.75" x14ac:dyDescent="0.25">
      <c r="A64" s="164" t="s">
        <v>187</v>
      </c>
      <c r="B64" s="173"/>
      <c r="C64" s="173"/>
      <c r="D64" s="173"/>
      <c r="E64" s="174"/>
      <c r="F64" s="173"/>
      <c r="G64" s="174"/>
      <c r="H64" s="173"/>
      <c r="I64" s="173"/>
      <c r="J64" s="173"/>
      <c r="K64" s="175"/>
      <c r="L64" s="176"/>
      <c r="M64" s="177"/>
      <c r="N64" s="176"/>
      <c r="O64" s="177"/>
      <c r="P64" s="176"/>
      <c r="Q64" s="177"/>
      <c r="R64" s="176"/>
    </row>
    <row r="65" spans="1:33" s="149" customFormat="1" ht="15.75" x14ac:dyDescent="0.25">
      <c r="A65" s="147" t="s">
        <v>189</v>
      </c>
      <c r="B65" s="178"/>
      <c r="C65" s="178"/>
      <c r="D65" s="178"/>
      <c r="E65" s="179"/>
      <c r="F65" s="178"/>
      <c r="G65" s="179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33" s="153" customFormat="1" ht="15.75" x14ac:dyDescent="0.25">
      <c r="A66" s="150" t="s">
        <v>188</v>
      </c>
      <c r="B66" s="180"/>
      <c r="C66" s="181"/>
      <c r="D66" s="180"/>
      <c r="E66" s="182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78"/>
      <c r="R66" s="180"/>
    </row>
    <row r="67" spans="1:33" s="153" customFormat="1" ht="15.75" x14ac:dyDescent="0.25">
      <c r="A67" s="147" t="s">
        <v>185</v>
      </c>
      <c r="B67" s="180"/>
      <c r="C67" s="181"/>
      <c r="D67" s="180"/>
      <c r="E67" s="182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78"/>
      <c r="R67" s="180"/>
    </row>
    <row r="68" spans="1:33" s="153" customFormat="1" ht="15.75" x14ac:dyDescent="0.25">
      <c r="A68" s="150" t="s">
        <v>179</v>
      </c>
      <c r="B68" s="180"/>
      <c r="C68" s="181"/>
      <c r="D68" s="180"/>
      <c r="E68" s="182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78"/>
      <c r="R68" s="180"/>
    </row>
    <row r="69" spans="1:33" s="53" customFormat="1" ht="15.75" x14ac:dyDescent="0.25">
      <c r="A69" s="148" t="s">
        <v>186</v>
      </c>
      <c r="B69" s="180"/>
      <c r="C69" s="183"/>
      <c r="D69" s="180"/>
      <c r="E69" s="182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78"/>
      <c r="R69" s="180"/>
    </row>
    <row r="70" spans="1:33" s="53" customFormat="1" ht="15.75" x14ac:dyDescent="0.25">
      <c r="A70" s="148" t="s">
        <v>180</v>
      </c>
      <c r="B70" s="178"/>
      <c r="C70" s="183"/>
      <c r="D70" s="178"/>
      <c r="E70" s="179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33" s="146" customFormat="1" ht="15.75" x14ac:dyDescent="0.25">
      <c r="A71" s="148" t="s">
        <v>181</v>
      </c>
      <c r="B71" s="173"/>
      <c r="C71" s="173"/>
      <c r="D71" s="173"/>
      <c r="E71" s="174"/>
      <c r="F71" s="173"/>
      <c r="G71" s="174"/>
      <c r="H71" s="173"/>
      <c r="I71" s="173"/>
      <c r="J71" s="173"/>
      <c r="K71" s="175"/>
      <c r="L71" s="176"/>
      <c r="M71" s="177"/>
      <c r="N71" s="176"/>
      <c r="O71" s="177"/>
      <c r="P71" s="176"/>
      <c r="Q71" s="177"/>
      <c r="R71" s="176"/>
    </row>
    <row r="72" spans="1:33" s="53" customFormat="1" ht="15.75" x14ac:dyDescent="0.25">
      <c r="A72" s="184"/>
      <c r="B72" s="184"/>
      <c r="C72" s="185"/>
      <c r="D72" s="184"/>
      <c r="E72" s="186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</row>
    <row r="73" spans="1:33" s="53" customFormat="1" x14ac:dyDescent="0.25">
      <c r="A73" s="30"/>
      <c r="B73" s="109"/>
      <c r="C73" s="109"/>
      <c r="D73" s="109"/>
      <c r="E73" s="111"/>
      <c r="F73" s="109"/>
      <c r="G73" s="111"/>
      <c r="H73" s="109"/>
      <c r="I73" s="109"/>
      <c r="J73" s="109"/>
      <c r="K73" s="109"/>
      <c r="L73" s="127"/>
      <c r="M73" s="109"/>
      <c r="N73" s="127"/>
      <c r="O73" s="109"/>
      <c r="P73" s="127"/>
      <c r="Q73" s="109"/>
      <c r="R73" s="127"/>
    </row>
    <row r="74" spans="1:33" s="53" customFormat="1" x14ac:dyDescent="0.25">
      <c r="A74" s="30"/>
      <c r="B74" s="109"/>
      <c r="C74" s="109"/>
      <c r="D74" s="109"/>
      <c r="E74" s="111"/>
      <c r="F74" s="109"/>
      <c r="G74" s="111"/>
      <c r="H74" s="109"/>
      <c r="I74" s="109"/>
      <c r="J74" s="109"/>
      <c r="K74" s="109"/>
      <c r="L74" s="127"/>
      <c r="M74" s="109"/>
      <c r="N74" s="127"/>
      <c r="O74" s="109"/>
      <c r="P74" s="127"/>
      <c r="Q74" s="109"/>
      <c r="R74" s="127"/>
    </row>
    <row r="75" spans="1:33" s="53" customFormat="1" ht="18.75" x14ac:dyDescent="0.3">
      <c r="A75" s="30"/>
      <c r="B75" s="109"/>
      <c r="C75" s="109"/>
      <c r="D75" s="206" t="s">
        <v>182</v>
      </c>
      <c r="E75" s="111"/>
      <c r="F75" s="109"/>
      <c r="G75" s="111"/>
      <c r="H75" s="109"/>
      <c r="I75" s="109"/>
      <c r="J75" s="109"/>
      <c r="K75" s="109"/>
      <c r="L75" s="127"/>
      <c r="M75" s="109"/>
      <c r="N75" s="127"/>
      <c r="O75" s="109"/>
      <c r="P75" s="127"/>
      <c r="Q75" s="109"/>
      <c r="R75" s="127"/>
    </row>
    <row r="76" spans="1:33" ht="15.75" x14ac:dyDescent="0.25">
      <c r="A76" s="187"/>
      <c r="B76" s="187"/>
      <c r="C76" s="187"/>
      <c r="D76" s="187"/>
      <c r="E76" s="188"/>
      <c r="F76" s="187"/>
      <c r="G76" s="188"/>
      <c r="H76" s="187"/>
      <c r="I76" s="167"/>
      <c r="J76" s="167"/>
      <c r="K76" s="167"/>
      <c r="L76" s="167"/>
      <c r="M76" s="109"/>
      <c r="N76" s="127"/>
      <c r="O76" s="109"/>
      <c r="P76" s="127"/>
      <c r="Q76" s="109"/>
      <c r="R76" s="127"/>
    </row>
    <row r="77" spans="1:33" s="26" customFormat="1" ht="15.75" x14ac:dyDescent="0.25">
      <c r="A77" s="187"/>
      <c r="B77" s="187"/>
      <c r="C77" s="189"/>
      <c r="D77" s="187"/>
      <c r="E77" s="190" t="s">
        <v>91</v>
      </c>
      <c r="F77" s="187"/>
      <c r="G77" s="187"/>
      <c r="H77" s="187"/>
      <c r="I77" s="167"/>
      <c r="J77" s="167"/>
      <c r="K77" s="167"/>
      <c r="L77" s="167"/>
      <c r="M77" s="109"/>
      <c r="N77" s="127"/>
      <c r="O77" s="109"/>
      <c r="P77" s="127"/>
      <c r="Q77" s="109"/>
      <c r="R77" s="127"/>
    </row>
    <row r="78" spans="1:33" s="26" customFormat="1" ht="15.75" x14ac:dyDescent="0.25">
      <c r="A78" s="191"/>
      <c r="B78" s="187"/>
      <c r="C78" s="189" t="s">
        <v>95</v>
      </c>
      <c r="D78" s="187"/>
      <c r="E78" s="190" t="s">
        <v>99</v>
      </c>
      <c r="F78" s="187"/>
      <c r="G78" s="189" t="s">
        <v>96</v>
      </c>
      <c r="H78" s="187"/>
      <c r="I78" s="167"/>
      <c r="J78" s="167"/>
      <c r="K78" s="167"/>
      <c r="L78" s="167"/>
      <c r="M78" s="109"/>
      <c r="N78" s="127"/>
      <c r="O78" s="109"/>
      <c r="P78" s="127"/>
      <c r="Q78" s="109"/>
      <c r="R78" s="127"/>
    </row>
    <row r="79" spans="1:33" s="26" customFormat="1" ht="15.75" x14ac:dyDescent="0.25">
      <c r="A79" s="187"/>
      <c r="B79" s="187"/>
      <c r="C79" s="192">
        <v>0.1</v>
      </c>
      <c r="D79" s="193"/>
      <c r="E79" s="194" t="s">
        <v>98</v>
      </c>
      <c r="F79" s="193"/>
      <c r="G79" s="192">
        <v>0.1</v>
      </c>
      <c r="H79" s="193"/>
      <c r="I79" s="167"/>
      <c r="J79" s="167"/>
      <c r="K79" s="167"/>
      <c r="L79" s="167"/>
      <c r="M79" s="109"/>
      <c r="N79" s="127"/>
      <c r="O79" s="109"/>
      <c r="P79" s="127"/>
      <c r="Q79" s="109"/>
      <c r="R79" s="127"/>
    </row>
    <row r="80" spans="1:33" s="26" customFormat="1" ht="15.75" x14ac:dyDescent="0.25">
      <c r="A80" s="195"/>
      <c r="B80" s="187"/>
      <c r="C80" s="196">
        <f>E80*(1-C79)</f>
        <v>224.23500000000001</v>
      </c>
      <c r="D80" s="197"/>
      <c r="E80" s="198">
        <f>$C$9</f>
        <v>249.15</v>
      </c>
      <c r="F80" s="197"/>
      <c r="G80" s="196">
        <f>$E$80*(1+$G$79)</f>
        <v>274.06500000000005</v>
      </c>
      <c r="H80" s="199"/>
      <c r="I80" s="167"/>
      <c r="J80" s="167"/>
      <c r="K80" s="167"/>
      <c r="L80" s="167"/>
      <c r="M80" s="165"/>
      <c r="N80" s="167"/>
      <c r="O80" s="165"/>
      <c r="P80" s="167"/>
      <c r="Q80" s="165"/>
      <c r="R80" s="16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</row>
    <row r="81" spans="1:33" s="26" customFormat="1" ht="15.75" x14ac:dyDescent="0.25">
      <c r="A81" s="195"/>
      <c r="B81" s="187"/>
      <c r="C81" s="200"/>
      <c r="D81" s="187"/>
      <c r="E81" s="188"/>
      <c r="F81" s="187"/>
      <c r="G81" s="200"/>
      <c r="H81" s="201"/>
      <c r="I81" s="167"/>
      <c r="J81" s="167"/>
      <c r="K81" s="167"/>
      <c r="L81" s="167"/>
      <c r="M81" s="165"/>
      <c r="N81" s="167"/>
      <c r="O81" s="165"/>
      <c r="P81" s="167"/>
      <c r="Q81" s="165"/>
      <c r="R81" s="16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</row>
    <row r="82" spans="1:33" s="26" customFormat="1" ht="15.75" x14ac:dyDescent="0.25">
      <c r="A82" s="187" t="s">
        <v>92</v>
      </c>
      <c r="B82" s="195"/>
      <c r="C82" s="202">
        <f>$M$47/C80</f>
        <v>14.433746230238365</v>
      </c>
      <c r="D82" s="195"/>
      <c r="E82" s="202">
        <f>$M$47/E80</f>
        <v>12.990371607214529</v>
      </c>
      <c r="F82" s="187"/>
      <c r="G82" s="202">
        <f>$M$47/G80</f>
        <v>11.809428733831387</v>
      </c>
      <c r="H82" s="203"/>
      <c r="I82" s="167"/>
      <c r="J82" s="167"/>
      <c r="K82" s="167"/>
      <c r="L82" s="167"/>
      <c r="M82" s="165"/>
      <c r="N82" s="167"/>
      <c r="O82" s="165"/>
      <c r="P82" s="167"/>
      <c r="Q82" s="165"/>
      <c r="R82" s="16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</row>
    <row r="83" spans="1:33" s="26" customFormat="1" ht="4.5" customHeight="1" x14ac:dyDescent="0.25">
      <c r="A83" s="187"/>
      <c r="B83" s="187"/>
      <c r="C83" s="200"/>
      <c r="D83" s="187"/>
      <c r="E83" s="188"/>
      <c r="F83" s="187"/>
      <c r="G83" s="200"/>
      <c r="H83" s="199"/>
      <c r="I83" s="167"/>
      <c r="J83" s="167"/>
      <c r="K83" s="167"/>
      <c r="L83" s="167"/>
      <c r="M83" s="165"/>
      <c r="N83" s="167"/>
      <c r="O83" s="165"/>
      <c r="P83" s="167"/>
      <c r="Q83" s="165"/>
      <c r="R83" s="16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</row>
    <row r="84" spans="1:33" s="26" customFormat="1" ht="15.75" x14ac:dyDescent="0.25">
      <c r="A84" s="187" t="s">
        <v>93</v>
      </c>
      <c r="B84" s="187"/>
      <c r="C84" s="202">
        <f>$M$58/C80</f>
        <v>2.4959741876480979</v>
      </c>
      <c r="D84" s="187"/>
      <c r="E84" s="202">
        <f>$M$58/E80</f>
        <v>2.2463767688832879</v>
      </c>
      <c r="F84" s="187"/>
      <c r="G84" s="202">
        <f>$M$58/G80</f>
        <v>2.0421606989848069</v>
      </c>
      <c r="H84" s="204"/>
      <c r="I84" s="167"/>
      <c r="J84" s="167"/>
      <c r="K84" s="167"/>
      <c r="L84" s="167"/>
      <c r="M84" s="165"/>
      <c r="N84" s="167"/>
      <c r="O84" s="165"/>
      <c r="P84" s="167"/>
      <c r="Q84" s="165"/>
      <c r="R84" s="16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</row>
    <row r="85" spans="1:33" s="26" customFormat="1" ht="4.5" customHeight="1" x14ac:dyDescent="0.25">
      <c r="A85" s="187"/>
      <c r="B85" s="187"/>
      <c r="C85" s="200"/>
      <c r="D85" s="187"/>
      <c r="E85" s="188"/>
      <c r="F85" s="187"/>
      <c r="G85" s="200"/>
      <c r="H85" s="199"/>
      <c r="I85" s="167"/>
      <c r="J85" s="167"/>
      <c r="K85" s="167"/>
      <c r="L85" s="167"/>
      <c r="M85" s="165"/>
      <c r="N85" s="167"/>
      <c r="O85" s="165"/>
      <c r="P85" s="167"/>
      <c r="Q85" s="165"/>
      <c r="R85" s="16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</row>
    <row r="86" spans="1:33" s="26" customFormat="1" ht="15.75" x14ac:dyDescent="0.25">
      <c r="A86" s="187" t="s">
        <v>94</v>
      </c>
      <c r="B86" s="187"/>
      <c r="C86" s="202">
        <f>$M$60/C80</f>
        <v>16.929720417886465</v>
      </c>
      <c r="D86" s="187"/>
      <c r="E86" s="202">
        <f>$M$60/E80</f>
        <v>15.236748376097818</v>
      </c>
      <c r="F86" s="187"/>
      <c r="G86" s="202">
        <f>$M$60/G80</f>
        <v>13.851589432816196</v>
      </c>
      <c r="H86" s="204"/>
      <c r="I86" s="167"/>
      <c r="J86" s="167"/>
      <c r="K86" s="167"/>
      <c r="L86" s="167"/>
      <c r="M86" s="165"/>
      <c r="N86" s="167"/>
      <c r="O86" s="165"/>
      <c r="P86" s="167"/>
      <c r="Q86" s="165"/>
      <c r="R86" s="16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</row>
    <row r="87" spans="1:33" s="26" customFormat="1" ht="15" customHeight="1" x14ac:dyDescent="0.25">
      <c r="A87" s="187"/>
      <c r="B87" s="187"/>
      <c r="C87" s="199"/>
      <c r="D87" s="187"/>
      <c r="E87" s="205"/>
      <c r="F87" s="193"/>
      <c r="G87" s="199"/>
      <c r="H87" s="199"/>
      <c r="I87" s="167"/>
      <c r="J87" s="167"/>
      <c r="K87" s="167"/>
      <c r="L87" s="167"/>
      <c r="M87" s="165"/>
      <c r="N87" s="167"/>
      <c r="O87" s="165"/>
      <c r="P87" s="167"/>
      <c r="Q87" s="165"/>
      <c r="R87" s="16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</row>
    <row r="88" spans="1:33" s="53" customFormat="1" ht="15" customHeight="1" x14ac:dyDescent="0.25">
      <c r="A88" s="187"/>
      <c r="B88" s="187"/>
      <c r="C88" s="199"/>
      <c r="D88" s="187"/>
      <c r="E88" s="205"/>
      <c r="F88" s="193"/>
      <c r="G88" s="199"/>
      <c r="H88" s="199"/>
      <c r="I88" s="167"/>
      <c r="J88" s="167"/>
      <c r="K88" s="167"/>
      <c r="L88" s="167"/>
      <c r="M88" s="165"/>
      <c r="N88" s="167"/>
      <c r="O88" s="165"/>
      <c r="P88" s="167"/>
      <c r="Q88" s="165"/>
      <c r="R88" s="16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</row>
    <row r="89" spans="1:33" s="53" customFormat="1" ht="15" customHeight="1" x14ac:dyDescent="0.3">
      <c r="A89" s="109"/>
      <c r="B89" s="109"/>
      <c r="C89" s="166"/>
      <c r="D89" s="206" t="s">
        <v>183</v>
      </c>
      <c r="E89" s="168"/>
      <c r="F89" s="165"/>
      <c r="G89" s="166"/>
      <c r="H89" s="166"/>
      <c r="I89" s="167"/>
      <c r="J89" s="167"/>
      <c r="K89" s="167"/>
      <c r="L89" s="167"/>
      <c r="M89" s="165"/>
      <c r="N89" s="167"/>
      <c r="O89" s="165"/>
      <c r="P89" s="167"/>
      <c r="Q89" s="165"/>
      <c r="R89" s="16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</row>
    <row r="90" spans="1:33" s="53" customFormat="1" ht="15" customHeight="1" x14ac:dyDescent="0.25">
      <c r="A90" s="109"/>
      <c r="B90" s="109"/>
      <c r="C90" s="166"/>
      <c r="D90" s="169"/>
      <c r="E90" s="168"/>
      <c r="F90" s="165"/>
      <c r="G90" s="166"/>
      <c r="H90" s="166"/>
      <c r="I90" s="167"/>
      <c r="J90" s="167"/>
      <c r="K90" s="167"/>
      <c r="L90" s="167"/>
      <c r="M90" s="165"/>
      <c r="N90" s="167"/>
      <c r="O90" s="165"/>
      <c r="P90" s="167"/>
      <c r="Q90" s="165"/>
      <c r="R90" s="16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</row>
    <row r="91" spans="1:33" s="53" customFormat="1" ht="15" customHeight="1" x14ac:dyDescent="0.25">
      <c r="A91" s="109"/>
      <c r="B91" s="109"/>
      <c r="C91" s="166"/>
      <c r="D91" s="109"/>
      <c r="E91" s="168"/>
      <c r="F91" s="165"/>
      <c r="G91" s="166"/>
      <c r="H91" s="166"/>
      <c r="I91" s="167"/>
      <c r="J91" s="167"/>
      <c r="K91" s="167"/>
      <c r="L91" s="167"/>
      <c r="M91" s="165"/>
      <c r="N91" s="167"/>
      <c r="O91" s="165"/>
      <c r="P91" s="167"/>
      <c r="Q91" s="165"/>
      <c r="R91" s="16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</row>
    <row r="92" spans="1:33" s="26" customFormat="1" ht="11.25" customHeight="1" x14ac:dyDescent="0.25">
      <c r="A92" s="187"/>
      <c r="B92" s="187"/>
      <c r="C92" s="199"/>
      <c r="D92" s="187"/>
      <c r="E92" s="205"/>
      <c r="F92" s="193"/>
      <c r="G92" s="199"/>
      <c r="H92" s="199"/>
      <c r="I92" s="167"/>
      <c r="J92" s="167"/>
      <c r="K92" s="167"/>
      <c r="L92" s="167"/>
      <c r="M92" s="165"/>
      <c r="N92" s="167"/>
      <c r="O92" s="165"/>
      <c r="P92" s="167"/>
      <c r="Q92" s="165"/>
      <c r="R92" s="16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</row>
    <row r="93" spans="1:33" s="26" customFormat="1" ht="15.75" x14ac:dyDescent="0.25">
      <c r="A93" s="187"/>
      <c r="B93" s="193"/>
      <c r="C93" s="189"/>
      <c r="D93" s="187"/>
      <c r="E93" s="190" t="s">
        <v>91</v>
      </c>
      <c r="F93" s="187"/>
      <c r="G93" s="189"/>
      <c r="H93" s="204"/>
      <c r="I93" s="167"/>
      <c r="J93" s="167"/>
      <c r="K93" s="167"/>
      <c r="L93" s="167"/>
      <c r="M93" s="165"/>
      <c r="N93" s="167"/>
      <c r="O93" s="165"/>
      <c r="P93" s="167"/>
      <c r="Q93" s="165"/>
      <c r="R93" s="16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</row>
    <row r="94" spans="1:33" s="26" customFormat="1" ht="14.25" customHeight="1" x14ac:dyDescent="0.25">
      <c r="A94" s="193"/>
      <c r="B94" s="193"/>
      <c r="C94" s="189" t="s">
        <v>95</v>
      </c>
      <c r="D94" s="187"/>
      <c r="E94" s="190" t="s">
        <v>86</v>
      </c>
      <c r="F94" s="187"/>
      <c r="G94" s="189" t="s">
        <v>96</v>
      </c>
      <c r="H94" s="199"/>
      <c r="I94" s="167"/>
      <c r="J94" s="167"/>
      <c r="K94" s="167"/>
      <c r="L94" s="167"/>
      <c r="M94" s="165"/>
      <c r="N94" s="167"/>
      <c r="O94" s="165"/>
      <c r="P94" s="167"/>
      <c r="Q94" s="165"/>
      <c r="R94" s="16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</row>
    <row r="95" spans="1:33" s="26" customFormat="1" ht="15.75" customHeight="1" x14ac:dyDescent="0.25">
      <c r="A95" s="193"/>
      <c r="B95" s="193"/>
      <c r="C95" s="192">
        <v>0.1</v>
      </c>
      <c r="D95" s="193"/>
      <c r="E95" s="207" t="s">
        <v>184</v>
      </c>
      <c r="F95" s="193"/>
      <c r="G95" s="192">
        <v>0.1</v>
      </c>
      <c r="H95" s="201"/>
      <c r="I95" s="167"/>
      <c r="J95" s="167"/>
      <c r="K95" s="167"/>
      <c r="L95" s="167"/>
      <c r="M95" s="165"/>
      <c r="N95" s="167"/>
      <c r="O95" s="165"/>
      <c r="P95" s="167"/>
      <c r="Q95" s="165"/>
      <c r="R95" s="16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</row>
    <row r="96" spans="1:33" s="26" customFormat="1" ht="15.75" x14ac:dyDescent="0.25">
      <c r="A96" s="195"/>
      <c r="B96" s="193"/>
      <c r="C96" s="196">
        <f>E96*(1-C95)</f>
        <v>13.05</v>
      </c>
      <c r="D96" s="197"/>
      <c r="E96" s="198">
        <f>Pmilk</f>
        <v>14.5</v>
      </c>
      <c r="F96" s="197"/>
      <c r="G96" s="196">
        <f>E96*(1+G95)</f>
        <v>15.950000000000001</v>
      </c>
      <c r="H96" s="208"/>
      <c r="I96" s="167"/>
      <c r="J96" s="167"/>
      <c r="K96" s="167"/>
      <c r="L96" s="167"/>
      <c r="M96" s="165"/>
      <c r="N96" s="167"/>
      <c r="O96" s="165"/>
      <c r="P96" s="167"/>
      <c r="Q96" s="165"/>
      <c r="R96" s="167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</row>
    <row r="97" spans="1:33" s="26" customFormat="1" ht="4.5" customHeight="1" x14ac:dyDescent="0.25">
      <c r="A97" s="187"/>
      <c r="B97" s="193"/>
      <c r="C97" s="200"/>
      <c r="D97" s="193"/>
      <c r="E97" s="188"/>
      <c r="F97" s="187"/>
      <c r="G97" s="200"/>
      <c r="H97" s="199"/>
      <c r="I97" s="167"/>
      <c r="J97" s="167"/>
      <c r="K97" s="167"/>
      <c r="L97" s="167"/>
      <c r="M97" s="165"/>
      <c r="N97" s="167"/>
      <c r="O97" s="165"/>
      <c r="P97" s="167"/>
      <c r="Q97" s="165"/>
      <c r="R97" s="167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</row>
    <row r="98" spans="1:33" s="26" customFormat="1" ht="15.75" x14ac:dyDescent="0.25">
      <c r="A98" s="187" t="s">
        <v>92</v>
      </c>
      <c r="B98" s="193"/>
      <c r="C98" s="209">
        <f>$M$47/C96</f>
        <v>248.01157746647507</v>
      </c>
      <c r="D98" s="193"/>
      <c r="E98" s="209">
        <f>$M$47/E96</f>
        <v>223.21041971982757</v>
      </c>
      <c r="F98" s="187"/>
      <c r="G98" s="209">
        <f>$M$47/G96</f>
        <v>202.91856338166141</v>
      </c>
      <c r="H98" s="210"/>
      <c r="I98" s="167"/>
      <c r="J98" s="167"/>
      <c r="K98" s="167"/>
      <c r="L98" s="167"/>
      <c r="M98" s="165"/>
      <c r="N98" s="167"/>
      <c r="O98" s="165"/>
      <c r="P98" s="167"/>
      <c r="Q98" s="165"/>
      <c r="R98" s="167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</row>
    <row r="99" spans="1:33" s="26" customFormat="1" ht="3" customHeight="1" x14ac:dyDescent="0.25">
      <c r="A99" s="187"/>
      <c r="B99" s="193"/>
      <c r="C99" s="200"/>
      <c r="D99" s="193"/>
      <c r="E99" s="188"/>
      <c r="F99" s="187"/>
      <c r="G99" s="200"/>
      <c r="H99" s="199"/>
      <c r="I99" s="167"/>
      <c r="J99" s="167"/>
      <c r="K99" s="167"/>
      <c r="L99" s="167"/>
      <c r="M99" s="165"/>
      <c r="N99" s="167"/>
      <c r="O99" s="165"/>
      <c r="P99" s="167"/>
      <c r="Q99" s="165"/>
      <c r="R99" s="167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</row>
    <row r="100" spans="1:33" s="26" customFormat="1" ht="15.75" x14ac:dyDescent="0.25">
      <c r="A100" s="187" t="s">
        <v>93</v>
      </c>
      <c r="B100" s="193"/>
      <c r="C100" s="209">
        <f>$M$58/C96</f>
        <v>42.88772198982921</v>
      </c>
      <c r="D100" s="193"/>
      <c r="E100" s="209">
        <f>$M$58/E96</f>
        <v>38.598949790846291</v>
      </c>
      <c r="F100" s="187"/>
      <c r="G100" s="209">
        <f>$M$58/G96</f>
        <v>35.089954355314809</v>
      </c>
      <c r="H100" s="210"/>
      <c r="I100" s="167"/>
      <c r="J100" s="167"/>
      <c r="K100" s="167"/>
      <c r="L100" s="167"/>
      <c r="M100" s="165"/>
      <c r="N100" s="167"/>
      <c r="O100" s="165"/>
      <c r="P100" s="167"/>
      <c r="Q100" s="165"/>
      <c r="R100" s="167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</row>
    <row r="101" spans="1:33" s="26" customFormat="1" ht="3.75" customHeight="1" x14ac:dyDescent="0.25">
      <c r="A101" s="187"/>
      <c r="B101" s="193"/>
      <c r="C101" s="200"/>
      <c r="D101" s="193"/>
      <c r="E101" s="188"/>
      <c r="F101" s="187"/>
      <c r="G101" s="200"/>
      <c r="H101" s="199"/>
      <c r="I101" s="167"/>
      <c r="J101" s="167"/>
      <c r="K101" s="167"/>
      <c r="L101" s="167"/>
      <c r="M101" s="165"/>
      <c r="N101" s="167"/>
      <c r="O101" s="165"/>
      <c r="P101" s="167"/>
      <c r="Q101" s="165"/>
      <c r="R101" s="167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</row>
    <row r="102" spans="1:33" s="26" customFormat="1" ht="15.75" x14ac:dyDescent="0.25">
      <c r="A102" s="187" t="s">
        <v>94</v>
      </c>
      <c r="B102" s="193"/>
      <c r="C102" s="209">
        <f>$M$60/C96</f>
        <v>290.89929945630428</v>
      </c>
      <c r="D102" s="193"/>
      <c r="E102" s="209">
        <f>$M$60/E96</f>
        <v>261.80936951067389</v>
      </c>
      <c r="F102" s="187"/>
      <c r="G102" s="209">
        <f>$M$60/G96</f>
        <v>238.00851773697624</v>
      </c>
      <c r="H102" s="210"/>
      <c r="I102" s="167"/>
      <c r="J102" s="167"/>
      <c r="K102" s="167"/>
      <c r="L102" s="167"/>
      <c r="M102" s="165"/>
      <c r="N102" s="167"/>
      <c r="O102" s="165"/>
      <c r="P102" s="167"/>
      <c r="Q102" s="165"/>
      <c r="R102" s="167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</row>
    <row r="103" spans="1:33" s="26" customFormat="1" ht="3.75" customHeight="1" x14ac:dyDescent="0.25">
      <c r="A103" s="187"/>
      <c r="B103" s="187"/>
      <c r="C103" s="187"/>
      <c r="D103" s="187"/>
      <c r="E103" s="187"/>
      <c r="F103" s="188"/>
      <c r="G103" s="187"/>
      <c r="H103" s="200"/>
      <c r="I103" s="167"/>
      <c r="J103" s="167"/>
      <c r="K103" s="167"/>
      <c r="L103" s="167"/>
      <c r="M103" s="165"/>
      <c r="N103" s="167"/>
      <c r="O103" s="165"/>
      <c r="P103" s="167"/>
      <c r="Q103" s="165"/>
      <c r="R103" s="167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</row>
    <row r="104" spans="1:33" s="26" customFormat="1" ht="15.75" x14ac:dyDescent="0.25">
      <c r="A104" s="211"/>
      <c r="B104" s="211"/>
      <c r="C104" s="211"/>
      <c r="D104" s="211"/>
      <c r="E104" s="211"/>
      <c r="F104" s="212"/>
      <c r="G104" s="211"/>
      <c r="H104" s="213"/>
      <c r="I104" s="211"/>
      <c r="J104" s="104"/>
      <c r="K104" s="104"/>
      <c r="L104" s="170"/>
      <c r="M104" s="104"/>
      <c r="N104" s="170"/>
      <c r="O104" s="104"/>
      <c r="P104" s="170"/>
      <c r="Q104" s="104"/>
      <c r="R104" s="170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</row>
    <row r="105" spans="1:33" x14ac:dyDescent="0.25">
      <c r="A105" s="413"/>
      <c r="B105" s="413"/>
      <c r="C105" s="416"/>
      <c r="D105" s="413"/>
      <c r="E105" s="417"/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  <c r="AD105" s="412"/>
      <c r="AE105" s="412"/>
      <c r="AF105" s="412"/>
      <c r="AG105" s="412"/>
    </row>
    <row r="106" spans="1:33" x14ac:dyDescent="0.25">
      <c r="A106" s="413"/>
      <c r="B106" s="413"/>
      <c r="C106" s="416"/>
      <c r="D106" s="413"/>
      <c r="E106" s="417"/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412"/>
      <c r="AD106" s="412"/>
      <c r="AE106" s="412"/>
      <c r="AF106" s="412"/>
      <c r="AG106" s="412"/>
    </row>
    <row r="107" spans="1:33" x14ac:dyDescent="0.25">
      <c r="A107" s="413"/>
      <c r="B107" s="413"/>
      <c r="C107" s="416"/>
      <c r="D107" s="413"/>
      <c r="E107" s="417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</row>
    <row r="108" spans="1:33" x14ac:dyDescent="0.25">
      <c r="A108" s="413"/>
      <c r="B108" s="413"/>
      <c r="C108" s="416"/>
      <c r="D108" s="413"/>
      <c r="E108" s="417"/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</row>
    <row r="109" spans="1:33" x14ac:dyDescent="0.25">
      <c r="A109" s="413"/>
      <c r="B109" s="413"/>
      <c r="C109" s="416"/>
      <c r="D109" s="413"/>
      <c r="E109" s="417"/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</row>
    <row r="110" spans="1:33" x14ac:dyDescent="0.25">
      <c r="A110" s="413"/>
      <c r="B110" s="413"/>
      <c r="C110" s="416"/>
      <c r="D110" s="413"/>
      <c r="E110" s="417"/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</row>
    <row r="111" spans="1:33" x14ac:dyDescent="0.25">
      <c r="A111" s="413"/>
      <c r="B111" s="413"/>
      <c r="C111" s="416"/>
      <c r="D111" s="413"/>
      <c r="E111" s="417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</row>
    <row r="112" spans="1:33" x14ac:dyDescent="0.25">
      <c r="A112" s="413"/>
      <c r="B112" s="413"/>
      <c r="C112" s="416"/>
      <c r="D112" s="413"/>
      <c r="E112" s="417"/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</row>
    <row r="113" spans="1:33" x14ac:dyDescent="0.25">
      <c r="A113" s="413"/>
      <c r="B113" s="413"/>
      <c r="C113" s="416"/>
      <c r="D113" s="413"/>
      <c r="E113" s="417"/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</row>
    <row r="114" spans="1:33" x14ac:dyDescent="0.25">
      <c r="A114" s="413"/>
      <c r="B114" s="413"/>
      <c r="C114" s="416"/>
      <c r="D114" s="413"/>
      <c r="E114" s="417"/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</row>
    <row r="115" spans="1:33" x14ac:dyDescent="0.25">
      <c r="A115" s="413"/>
      <c r="B115" s="413"/>
      <c r="C115" s="416"/>
      <c r="D115" s="413"/>
      <c r="E115" s="417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</row>
    <row r="116" spans="1:33" x14ac:dyDescent="0.25">
      <c r="A116" s="425" t="s">
        <v>240</v>
      </c>
      <c r="B116" s="413"/>
      <c r="C116" s="416"/>
      <c r="D116" s="413"/>
      <c r="E116" s="413"/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</row>
    <row r="117" spans="1:33" x14ac:dyDescent="0.25">
      <c r="A117" s="425" t="s">
        <v>241</v>
      </c>
      <c r="B117" s="413"/>
      <c r="C117" s="416"/>
      <c r="D117" s="413"/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</row>
    <row r="118" spans="1:33" x14ac:dyDescent="0.25">
      <c r="A118" s="425" t="s">
        <v>242</v>
      </c>
      <c r="B118" s="413"/>
      <c r="C118" s="416"/>
      <c r="D118" s="413"/>
      <c r="E118" s="413"/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</row>
    <row r="119" spans="1:33" x14ac:dyDescent="0.25">
      <c r="A119" s="424"/>
      <c r="B119" s="413"/>
      <c r="C119" s="416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</row>
    <row r="120" spans="1:33" x14ac:dyDescent="0.25">
      <c r="A120" s="413"/>
      <c r="B120" s="413"/>
      <c r="C120" s="416"/>
      <c r="D120" s="413"/>
      <c r="E120" s="413"/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311"/>
      <c r="AG120" s="311"/>
    </row>
    <row r="121" spans="1:33" x14ac:dyDescent="0.25">
      <c r="A121" s="425" t="s">
        <v>243</v>
      </c>
      <c r="B121" s="423"/>
      <c r="C121" s="423"/>
      <c r="D121" s="423"/>
      <c r="E121" s="423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13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311"/>
      <c r="AG121" s="311"/>
    </row>
    <row r="122" spans="1:33" x14ac:dyDescent="0.25">
      <c r="A122" s="425" t="s">
        <v>244</v>
      </c>
      <c r="B122" s="423"/>
      <c r="C122" s="423"/>
      <c r="D122" s="423"/>
      <c r="E122" s="423"/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13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</row>
    <row r="123" spans="1:33" x14ac:dyDescent="0.25">
      <c r="A123" s="425" t="s">
        <v>245</v>
      </c>
      <c r="B123" s="423"/>
      <c r="C123" s="423"/>
      <c r="D123" s="423"/>
      <c r="E123" s="423"/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13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</row>
    <row r="124" spans="1:33" x14ac:dyDescent="0.25">
      <c r="A124" s="425" t="s">
        <v>246</v>
      </c>
      <c r="B124" s="423"/>
      <c r="C124" s="423"/>
      <c r="D124" s="423"/>
      <c r="E124" s="423"/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13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</row>
    <row r="125" spans="1:33" ht="15.75" x14ac:dyDescent="0.25">
      <c r="A125" s="422"/>
      <c r="B125" s="413"/>
      <c r="C125" s="413"/>
      <c r="D125" s="413"/>
      <c r="E125" s="413"/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</row>
    <row r="126" spans="1:33" x14ac:dyDescent="0.25">
      <c r="A126" s="413"/>
      <c r="B126" s="413"/>
      <c r="C126" s="413"/>
      <c r="D126" s="413"/>
      <c r="E126" s="413"/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/>
      <c r="AF126" s="311"/>
      <c r="AG126" s="311"/>
    </row>
    <row r="127" spans="1:33" x14ac:dyDescent="0.25">
      <c r="A127" s="425" t="s">
        <v>247</v>
      </c>
      <c r="B127" s="412"/>
      <c r="C127" s="413"/>
      <c r="D127" s="413"/>
      <c r="E127" s="413"/>
      <c r="F127" s="413"/>
      <c r="G127" s="413"/>
      <c r="H127" s="415" t="s">
        <v>178</v>
      </c>
      <c r="I127" s="415"/>
      <c r="J127" s="415"/>
      <c r="K127" s="415"/>
      <c r="L127" s="415"/>
      <c r="M127" s="415"/>
      <c r="N127" s="413"/>
      <c r="O127" s="413"/>
      <c r="P127" s="413"/>
      <c r="Q127" s="413"/>
      <c r="R127" s="413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</row>
  </sheetData>
  <mergeCells count="2">
    <mergeCell ref="E2:G2"/>
    <mergeCell ref="A3:R3"/>
  </mergeCells>
  <hyperlinks>
    <hyperlink ref="H127:M127" r:id="rId1" display="http://www.cals.uidaho.edu/aers/r_livestock.htm"/>
  </hyperlinks>
  <printOptions horizontalCentered="1"/>
  <pageMargins left="0.25" right="0.25" top="0.75" bottom="0.75" header="0.3" footer="0.3"/>
  <pageSetup scale="73" fitToHeight="2" orientation="portrait" r:id="rId2"/>
  <headerFooter>
    <oddFooter>&amp;L&amp;A&amp;C&amp;F&amp;R&amp;D</oddFooter>
  </headerFooter>
  <rowBreaks count="1" manualBreakCount="1">
    <brk id="62" max="17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P79"/>
  <sheetViews>
    <sheetView workbookViewId="0">
      <selection sqref="A1:J1"/>
    </sheetView>
  </sheetViews>
  <sheetFormatPr defaultRowHeight="15" x14ac:dyDescent="0.25"/>
  <cols>
    <col min="1" max="1" width="30.42578125" style="53" customWidth="1"/>
    <col min="2" max="2" width="2" style="53" customWidth="1"/>
    <col min="3" max="3" width="11.7109375" style="63" customWidth="1"/>
    <col min="4" max="4" width="1.140625" style="53" customWidth="1"/>
    <col min="5" max="5" width="10.7109375" style="22" customWidth="1"/>
    <col min="6" max="6" width="1.5703125" style="53" customWidth="1"/>
    <col min="7" max="7" width="12.140625" style="53" customWidth="1"/>
    <col min="8" max="8" width="1.7109375" style="53" customWidth="1"/>
    <col min="9" max="9" width="17.28515625" style="21" customWidth="1"/>
    <col min="10" max="10" width="1.5703125" style="53" customWidth="1"/>
    <col min="11" max="11" width="9.28515625" style="43" customWidth="1"/>
    <col min="12" max="13" width="13.7109375" style="64" customWidth="1"/>
    <col min="14" max="14" width="10.28515625" style="220" customWidth="1"/>
    <col min="15" max="15" width="9.42578125" style="242" customWidth="1"/>
    <col min="16" max="16" width="17.28515625" style="441" customWidth="1"/>
    <col min="17" max="255" width="8.85546875" style="43"/>
    <col min="256" max="256" width="26.5703125" style="43" customWidth="1"/>
    <col min="257" max="257" width="2" style="43" customWidth="1"/>
    <col min="258" max="258" width="11.7109375" style="43" customWidth="1"/>
    <col min="259" max="259" width="1.140625" style="43" customWidth="1"/>
    <col min="260" max="260" width="10.7109375" style="43" customWidth="1"/>
    <col min="261" max="261" width="1.5703125" style="43" customWidth="1"/>
    <col min="262" max="262" width="10.7109375" style="43" customWidth="1"/>
    <col min="263" max="263" width="1.7109375" style="43" customWidth="1"/>
    <col min="264" max="264" width="16.7109375" style="43" customWidth="1"/>
    <col min="265" max="265" width="1.5703125" style="43" customWidth="1"/>
    <col min="266" max="511" width="8.85546875" style="43"/>
    <col min="512" max="512" width="26.5703125" style="43" customWidth="1"/>
    <col min="513" max="513" width="2" style="43" customWidth="1"/>
    <col min="514" max="514" width="11.7109375" style="43" customWidth="1"/>
    <col min="515" max="515" width="1.140625" style="43" customWidth="1"/>
    <col min="516" max="516" width="10.7109375" style="43" customWidth="1"/>
    <col min="517" max="517" width="1.5703125" style="43" customWidth="1"/>
    <col min="518" max="518" width="10.7109375" style="43" customWidth="1"/>
    <col min="519" max="519" width="1.7109375" style="43" customWidth="1"/>
    <col min="520" max="520" width="16.7109375" style="43" customWidth="1"/>
    <col min="521" max="521" width="1.5703125" style="43" customWidth="1"/>
    <col min="522" max="767" width="8.85546875" style="43"/>
    <col min="768" max="768" width="26.5703125" style="43" customWidth="1"/>
    <col min="769" max="769" width="2" style="43" customWidth="1"/>
    <col min="770" max="770" width="11.7109375" style="43" customWidth="1"/>
    <col min="771" max="771" width="1.140625" style="43" customWidth="1"/>
    <col min="772" max="772" width="10.7109375" style="43" customWidth="1"/>
    <col min="773" max="773" width="1.5703125" style="43" customWidth="1"/>
    <col min="774" max="774" width="10.7109375" style="43" customWidth="1"/>
    <col min="775" max="775" width="1.7109375" style="43" customWidth="1"/>
    <col min="776" max="776" width="16.7109375" style="43" customWidth="1"/>
    <col min="777" max="777" width="1.5703125" style="43" customWidth="1"/>
    <col min="778" max="1023" width="8.85546875" style="43"/>
    <col min="1024" max="1024" width="26.5703125" style="43" customWidth="1"/>
    <col min="1025" max="1025" width="2" style="43" customWidth="1"/>
    <col min="1026" max="1026" width="11.7109375" style="43" customWidth="1"/>
    <col min="1027" max="1027" width="1.140625" style="43" customWidth="1"/>
    <col min="1028" max="1028" width="10.7109375" style="43" customWidth="1"/>
    <col min="1029" max="1029" width="1.5703125" style="43" customWidth="1"/>
    <col min="1030" max="1030" width="10.7109375" style="43" customWidth="1"/>
    <col min="1031" max="1031" width="1.7109375" style="43" customWidth="1"/>
    <col min="1032" max="1032" width="16.7109375" style="43" customWidth="1"/>
    <col min="1033" max="1033" width="1.5703125" style="43" customWidth="1"/>
    <col min="1034" max="1279" width="8.85546875" style="43"/>
    <col min="1280" max="1280" width="26.5703125" style="43" customWidth="1"/>
    <col min="1281" max="1281" width="2" style="43" customWidth="1"/>
    <col min="1282" max="1282" width="11.7109375" style="43" customWidth="1"/>
    <col min="1283" max="1283" width="1.140625" style="43" customWidth="1"/>
    <col min="1284" max="1284" width="10.7109375" style="43" customWidth="1"/>
    <col min="1285" max="1285" width="1.5703125" style="43" customWidth="1"/>
    <col min="1286" max="1286" width="10.7109375" style="43" customWidth="1"/>
    <col min="1287" max="1287" width="1.7109375" style="43" customWidth="1"/>
    <col min="1288" max="1288" width="16.7109375" style="43" customWidth="1"/>
    <col min="1289" max="1289" width="1.5703125" style="43" customWidth="1"/>
    <col min="1290" max="1535" width="8.85546875" style="43"/>
    <col min="1536" max="1536" width="26.5703125" style="43" customWidth="1"/>
    <col min="1537" max="1537" width="2" style="43" customWidth="1"/>
    <col min="1538" max="1538" width="11.7109375" style="43" customWidth="1"/>
    <col min="1539" max="1539" width="1.140625" style="43" customWidth="1"/>
    <col min="1540" max="1540" width="10.7109375" style="43" customWidth="1"/>
    <col min="1541" max="1541" width="1.5703125" style="43" customWidth="1"/>
    <col min="1542" max="1542" width="10.7109375" style="43" customWidth="1"/>
    <col min="1543" max="1543" width="1.7109375" style="43" customWidth="1"/>
    <col min="1544" max="1544" width="16.7109375" style="43" customWidth="1"/>
    <col min="1545" max="1545" width="1.5703125" style="43" customWidth="1"/>
    <col min="1546" max="1791" width="8.85546875" style="43"/>
    <col min="1792" max="1792" width="26.5703125" style="43" customWidth="1"/>
    <col min="1793" max="1793" width="2" style="43" customWidth="1"/>
    <col min="1794" max="1794" width="11.7109375" style="43" customWidth="1"/>
    <col min="1795" max="1795" width="1.140625" style="43" customWidth="1"/>
    <col min="1796" max="1796" width="10.7109375" style="43" customWidth="1"/>
    <col min="1797" max="1797" width="1.5703125" style="43" customWidth="1"/>
    <col min="1798" max="1798" width="10.7109375" style="43" customWidth="1"/>
    <col min="1799" max="1799" width="1.7109375" style="43" customWidth="1"/>
    <col min="1800" max="1800" width="16.7109375" style="43" customWidth="1"/>
    <col min="1801" max="1801" width="1.5703125" style="43" customWidth="1"/>
    <col min="1802" max="2047" width="8.85546875" style="43"/>
    <col min="2048" max="2048" width="26.5703125" style="43" customWidth="1"/>
    <col min="2049" max="2049" width="2" style="43" customWidth="1"/>
    <col min="2050" max="2050" width="11.7109375" style="43" customWidth="1"/>
    <col min="2051" max="2051" width="1.140625" style="43" customWidth="1"/>
    <col min="2052" max="2052" width="10.7109375" style="43" customWidth="1"/>
    <col min="2053" max="2053" width="1.5703125" style="43" customWidth="1"/>
    <col min="2054" max="2054" width="10.7109375" style="43" customWidth="1"/>
    <col min="2055" max="2055" width="1.7109375" style="43" customWidth="1"/>
    <col min="2056" max="2056" width="16.7109375" style="43" customWidth="1"/>
    <col min="2057" max="2057" width="1.5703125" style="43" customWidth="1"/>
    <col min="2058" max="2303" width="8.85546875" style="43"/>
    <col min="2304" max="2304" width="26.5703125" style="43" customWidth="1"/>
    <col min="2305" max="2305" width="2" style="43" customWidth="1"/>
    <col min="2306" max="2306" width="11.7109375" style="43" customWidth="1"/>
    <col min="2307" max="2307" width="1.140625" style="43" customWidth="1"/>
    <col min="2308" max="2308" width="10.7109375" style="43" customWidth="1"/>
    <col min="2309" max="2309" width="1.5703125" style="43" customWidth="1"/>
    <col min="2310" max="2310" width="10.7109375" style="43" customWidth="1"/>
    <col min="2311" max="2311" width="1.7109375" style="43" customWidth="1"/>
    <col min="2312" max="2312" width="16.7109375" style="43" customWidth="1"/>
    <col min="2313" max="2313" width="1.5703125" style="43" customWidth="1"/>
    <col min="2314" max="2559" width="8.85546875" style="43"/>
    <col min="2560" max="2560" width="26.5703125" style="43" customWidth="1"/>
    <col min="2561" max="2561" width="2" style="43" customWidth="1"/>
    <col min="2562" max="2562" width="11.7109375" style="43" customWidth="1"/>
    <col min="2563" max="2563" width="1.140625" style="43" customWidth="1"/>
    <col min="2564" max="2564" width="10.7109375" style="43" customWidth="1"/>
    <col min="2565" max="2565" width="1.5703125" style="43" customWidth="1"/>
    <col min="2566" max="2566" width="10.7109375" style="43" customWidth="1"/>
    <col min="2567" max="2567" width="1.7109375" style="43" customWidth="1"/>
    <col min="2568" max="2568" width="16.7109375" style="43" customWidth="1"/>
    <col min="2569" max="2569" width="1.5703125" style="43" customWidth="1"/>
    <col min="2570" max="2815" width="8.85546875" style="43"/>
    <col min="2816" max="2816" width="26.5703125" style="43" customWidth="1"/>
    <col min="2817" max="2817" width="2" style="43" customWidth="1"/>
    <col min="2818" max="2818" width="11.7109375" style="43" customWidth="1"/>
    <col min="2819" max="2819" width="1.140625" style="43" customWidth="1"/>
    <col min="2820" max="2820" width="10.7109375" style="43" customWidth="1"/>
    <col min="2821" max="2821" width="1.5703125" style="43" customWidth="1"/>
    <col min="2822" max="2822" width="10.7109375" style="43" customWidth="1"/>
    <col min="2823" max="2823" width="1.7109375" style="43" customWidth="1"/>
    <col min="2824" max="2824" width="16.7109375" style="43" customWidth="1"/>
    <col min="2825" max="2825" width="1.5703125" style="43" customWidth="1"/>
    <col min="2826" max="3071" width="8.85546875" style="43"/>
    <col min="3072" max="3072" width="26.5703125" style="43" customWidth="1"/>
    <col min="3073" max="3073" width="2" style="43" customWidth="1"/>
    <col min="3074" max="3074" width="11.7109375" style="43" customWidth="1"/>
    <col min="3075" max="3075" width="1.140625" style="43" customWidth="1"/>
    <col min="3076" max="3076" width="10.7109375" style="43" customWidth="1"/>
    <col min="3077" max="3077" width="1.5703125" style="43" customWidth="1"/>
    <col min="3078" max="3078" width="10.7109375" style="43" customWidth="1"/>
    <col min="3079" max="3079" width="1.7109375" style="43" customWidth="1"/>
    <col min="3080" max="3080" width="16.7109375" style="43" customWidth="1"/>
    <col min="3081" max="3081" width="1.5703125" style="43" customWidth="1"/>
    <col min="3082" max="3327" width="8.85546875" style="43"/>
    <col min="3328" max="3328" width="26.5703125" style="43" customWidth="1"/>
    <col min="3329" max="3329" width="2" style="43" customWidth="1"/>
    <col min="3330" max="3330" width="11.7109375" style="43" customWidth="1"/>
    <col min="3331" max="3331" width="1.140625" style="43" customWidth="1"/>
    <col min="3332" max="3332" width="10.7109375" style="43" customWidth="1"/>
    <col min="3333" max="3333" width="1.5703125" style="43" customWidth="1"/>
    <col min="3334" max="3334" width="10.7109375" style="43" customWidth="1"/>
    <col min="3335" max="3335" width="1.7109375" style="43" customWidth="1"/>
    <col min="3336" max="3336" width="16.7109375" style="43" customWidth="1"/>
    <col min="3337" max="3337" width="1.5703125" style="43" customWidth="1"/>
    <col min="3338" max="3583" width="8.85546875" style="43"/>
    <col min="3584" max="3584" width="26.5703125" style="43" customWidth="1"/>
    <col min="3585" max="3585" width="2" style="43" customWidth="1"/>
    <col min="3586" max="3586" width="11.7109375" style="43" customWidth="1"/>
    <col min="3587" max="3587" width="1.140625" style="43" customWidth="1"/>
    <col min="3588" max="3588" width="10.7109375" style="43" customWidth="1"/>
    <col min="3589" max="3589" width="1.5703125" style="43" customWidth="1"/>
    <col min="3590" max="3590" width="10.7109375" style="43" customWidth="1"/>
    <col min="3591" max="3591" width="1.7109375" style="43" customWidth="1"/>
    <col min="3592" max="3592" width="16.7109375" style="43" customWidth="1"/>
    <col min="3593" max="3593" width="1.5703125" style="43" customWidth="1"/>
    <col min="3594" max="3839" width="8.85546875" style="43"/>
    <col min="3840" max="3840" width="26.5703125" style="43" customWidth="1"/>
    <col min="3841" max="3841" width="2" style="43" customWidth="1"/>
    <col min="3842" max="3842" width="11.7109375" style="43" customWidth="1"/>
    <col min="3843" max="3843" width="1.140625" style="43" customWidth="1"/>
    <col min="3844" max="3844" width="10.7109375" style="43" customWidth="1"/>
    <col min="3845" max="3845" width="1.5703125" style="43" customWidth="1"/>
    <col min="3846" max="3846" width="10.7109375" style="43" customWidth="1"/>
    <col min="3847" max="3847" width="1.7109375" style="43" customWidth="1"/>
    <col min="3848" max="3848" width="16.7109375" style="43" customWidth="1"/>
    <col min="3849" max="3849" width="1.5703125" style="43" customWidth="1"/>
    <col min="3850" max="4095" width="8.85546875" style="43"/>
    <col min="4096" max="4096" width="26.5703125" style="43" customWidth="1"/>
    <col min="4097" max="4097" width="2" style="43" customWidth="1"/>
    <col min="4098" max="4098" width="11.7109375" style="43" customWidth="1"/>
    <col min="4099" max="4099" width="1.140625" style="43" customWidth="1"/>
    <col min="4100" max="4100" width="10.7109375" style="43" customWidth="1"/>
    <col min="4101" max="4101" width="1.5703125" style="43" customWidth="1"/>
    <col min="4102" max="4102" width="10.7109375" style="43" customWidth="1"/>
    <col min="4103" max="4103" width="1.7109375" style="43" customWidth="1"/>
    <col min="4104" max="4104" width="16.7109375" style="43" customWidth="1"/>
    <col min="4105" max="4105" width="1.5703125" style="43" customWidth="1"/>
    <col min="4106" max="4351" width="8.85546875" style="43"/>
    <col min="4352" max="4352" width="26.5703125" style="43" customWidth="1"/>
    <col min="4353" max="4353" width="2" style="43" customWidth="1"/>
    <col min="4354" max="4354" width="11.7109375" style="43" customWidth="1"/>
    <col min="4355" max="4355" width="1.140625" style="43" customWidth="1"/>
    <col min="4356" max="4356" width="10.7109375" style="43" customWidth="1"/>
    <col min="4357" max="4357" width="1.5703125" style="43" customWidth="1"/>
    <col min="4358" max="4358" width="10.7109375" style="43" customWidth="1"/>
    <col min="4359" max="4359" width="1.7109375" style="43" customWidth="1"/>
    <col min="4360" max="4360" width="16.7109375" style="43" customWidth="1"/>
    <col min="4361" max="4361" width="1.5703125" style="43" customWidth="1"/>
    <col min="4362" max="4607" width="8.85546875" style="43"/>
    <col min="4608" max="4608" width="26.5703125" style="43" customWidth="1"/>
    <col min="4609" max="4609" width="2" style="43" customWidth="1"/>
    <col min="4610" max="4610" width="11.7109375" style="43" customWidth="1"/>
    <col min="4611" max="4611" width="1.140625" style="43" customWidth="1"/>
    <col min="4612" max="4612" width="10.7109375" style="43" customWidth="1"/>
    <col min="4613" max="4613" width="1.5703125" style="43" customWidth="1"/>
    <col min="4614" max="4614" width="10.7109375" style="43" customWidth="1"/>
    <col min="4615" max="4615" width="1.7109375" style="43" customWidth="1"/>
    <col min="4616" max="4616" width="16.7109375" style="43" customWidth="1"/>
    <col min="4617" max="4617" width="1.5703125" style="43" customWidth="1"/>
    <col min="4618" max="4863" width="8.85546875" style="43"/>
    <col min="4864" max="4864" width="26.5703125" style="43" customWidth="1"/>
    <col min="4865" max="4865" width="2" style="43" customWidth="1"/>
    <col min="4866" max="4866" width="11.7109375" style="43" customWidth="1"/>
    <col min="4867" max="4867" width="1.140625" style="43" customWidth="1"/>
    <col min="4868" max="4868" width="10.7109375" style="43" customWidth="1"/>
    <col min="4869" max="4869" width="1.5703125" style="43" customWidth="1"/>
    <col min="4870" max="4870" width="10.7109375" style="43" customWidth="1"/>
    <col min="4871" max="4871" width="1.7109375" style="43" customWidth="1"/>
    <col min="4872" max="4872" width="16.7109375" style="43" customWidth="1"/>
    <col min="4873" max="4873" width="1.5703125" style="43" customWidth="1"/>
    <col min="4874" max="5119" width="8.85546875" style="43"/>
    <col min="5120" max="5120" width="26.5703125" style="43" customWidth="1"/>
    <col min="5121" max="5121" width="2" style="43" customWidth="1"/>
    <col min="5122" max="5122" width="11.7109375" style="43" customWidth="1"/>
    <col min="5123" max="5123" width="1.140625" style="43" customWidth="1"/>
    <col min="5124" max="5124" width="10.7109375" style="43" customWidth="1"/>
    <col min="5125" max="5125" width="1.5703125" style="43" customWidth="1"/>
    <col min="5126" max="5126" width="10.7109375" style="43" customWidth="1"/>
    <col min="5127" max="5127" width="1.7109375" style="43" customWidth="1"/>
    <col min="5128" max="5128" width="16.7109375" style="43" customWidth="1"/>
    <col min="5129" max="5129" width="1.5703125" style="43" customWidth="1"/>
    <col min="5130" max="5375" width="8.85546875" style="43"/>
    <col min="5376" max="5376" width="26.5703125" style="43" customWidth="1"/>
    <col min="5377" max="5377" width="2" style="43" customWidth="1"/>
    <col min="5378" max="5378" width="11.7109375" style="43" customWidth="1"/>
    <col min="5379" max="5379" width="1.140625" style="43" customWidth="1"/>
    <col min="5380" max="5380" width="10.7109375" style="43" customWidth="1"/>
    <col min="5381" max="5381" width="1.5703125" style="43" customWidth="1"/>
    <col min="5382" max="5382" width="10.7109375" style="43" customWidth="1"/>
    <col min="5383" max="5383" width="1.7109375" style="43" customWidth="1"/>
    <col min="5384" max="5384" width="16.7109375" style="43" customWidth="1"/>
    <col min="5385" max="5385" width="1.5703125" style="43" customWidth="1"/>
    <col min="5386" max="5631" width="8.85546875" style="43"/>
    <col min="5632" max="5632" width="26.5703125" style="43" customWidth="1"/>
    <col min="5633" max="5633" width="2" style="43" customWidth="1"/>
    <col min="5634" max="5634" width="11.7109375" style="43" customWidth="1"/>
    <col min="5635" max="5635" width="1.140625" style="43" customWidth="1"/>
    <col min="5636" max="5636" width="10.7109375" style="43" customWidth="1"/>
    <col min="5637" max="5637" width="1.5703125" style="43" customWidth="1"/>
    <col min="5638" max="5638" width="10.7109375" style="43" customWidth="1"/>
    <col min="5639" max="5639" width="1.7109375" style="43" customWidth="1"/>
    <col min="5640" max="5640" width="16.7109375" style="43" customWidth="1"/>
    <col min="5641" max="5641" width="1.5703125" style="43" customWidth="1"/>
    <col min="5642" max="5887" width="8.85546875" style="43"/>
    <col min="5888" max="5888" width="26.5703125" style="43" customWidth="1"/>
    <col min="5889" max="5889" width="2" style="43" customWidth="1"/>
    <col min="5890" max="5890" width="11.7109375" style="43" customWidth="1"/>
    <col min="5891" max="5891" width="1.140625" style="43" customWidth="1"/>
    <col min="5892" max="5892" width="10.7109375" style="43" customWidth="1"/>
    <col min="5893" max="5893" width="1.5703125" style="43" customWidth="1"/>
    <col min="5894" max="5894" width="10.7109375" style="43" customWidth="1"/>
    <col min="5895" max="5895" width="1.7109375" style="43" customWidth="1"/>
    <col min="5896" max="5896" width="16.7109375" style="43" customWidth="1"/>
    <col min="5897" max="5897" width="1.5703125" style="43" customWidth="1"/>
    <col min="5898" max="6143" width="8.85546875" style="43"/>
    <col min="6144" max="6144" width="26.5703125" style="43" customWidth="1"/>
    <col min="6145" max="6145" width="2" style="43" customWidth="1"/>
    <col min="6146" max="6146" width="11.7109375" style="43" customWidth="1"/>
    <col min="6147" max="6147" width="1.140625" style="43" customWidth="1"/>
    <col min="6148" max="6148" width="10.7109375" style="43" customWidth="1"/>
    <col min="6149" max="6149" width="1.5703125" style="43" customWidth="1"/>
    <col min="6150" max="6150" width="10.7109375" style="43" customWidth="1"/>
    <col min="6151" max="6151" width="1.7109375" style="43" customWidth="1"/>
    <col min="6152" max="6152" width="16.7109375" style="43" customWidth="1"/>
    <col min="6153" max="6153" width="1.5703125" style="43" customWidth="1"/>
    <col min="6154" max="6399" width="8.85546875" style="43"/>
    <col min="6400" max="6400" width="26.5703125" style="43" customWidth="1"/>
    <col min="6401" max="6401" width="2" style="43" customWidth="1"/>
    <col min="6402" max="6402" width="11.7109375" style="43" customWidth="1"/>
    <col min="6403" max="6403" width="1.140625" style="43" customWidth="1"/>
    <col min="6404" max="6404" width="10.7109375" style="43" customWidth="1"/>
    <col min="6405" max="6405" width="1.5703125" style="43" customWidth="1"/>
    <col min="6406" max="6406" width="10.7109375" style="43" customWidth="1"/>
    <col min="6407" max="6407" width="1.7109375" style="43" customWidth="1"/>
    <col min="6408" max="6408" width="16.7109375" style="43" customWidth="1"/>
    <col min="6409" max="6409" width="1.5703125" style="43" customWidth="1"/>
    <col min="6410" max="6655" width="8.85546875" style="43"/>
    <col min="6656" max="6656" width="26.5703125" style="43" customWidth="1"/>
    <col min="6657" max="6657" width="2" style="43" customWidth="1"/>
    <col min="6658" max="6658" width="11.7109375" style="43" customWidth="1"/>
    <col min="6659" max="6659" width="1.140625" style="43" customWidth="1"/>
    <col min="6660" max="6660" width="10.7109375" style="43" customWidth="1"/>
    <col min="6661" max="6661" width="1.5703125" style="43" customWidth="1"/>
    <col min="6662" max="6662" width="10.7109375" style="43" customWidth="1"/>
    <col min="6663" max="6663" width="1.7109375" style="43" customWidth="1"/>
    <col min="6664" max="6664" width="16.7109375" style="43" customWidth="1"/>
    <col min="6665" max="6665" width="1.5703125" style="43" customWidth="1"/>
    <col min="6666" max="6911" width="8.85546875" style="43"/>
    <col min="6912" max="6912" width="26.5703125" style="43" customWidth="1"/>
    <col min="6913" max="6913" width="2" style="43" customWidth="1"/>
    <col min="6914" max="6914" width="11.7109375" style="43" customWidth="1"/>
    <col min="6915" max="6915" width="1.140625" style="43" customWidth="1"/>
    <col min="6916" max="6916" width="10.7109375" style="43" customWidth="1"/>
    <col min="6917" max="6917" width="1.5703125" style="43" customWidth="1"/>
    <col min="6918" max="6918" width="10.7109375" style="43" customWidth="1"/>
    <col min="6919" max="6919" width="1.7109375" style="43" customWidth="1"/>
    <col min="6920" max="6920" width="16.7109375" style="43" customWidth="1"/>
    <col min="6921" max="6921" width="1.5703125" style="43" customWidth="1"/>
    <col min="6922" max="7167" width="8.85546875" style="43"/>
    <col min="7168" max="7168" width="26.5703125" style="43" customWidth="1"/>
    <col min="7169" max="7169" width="2" style="43" customWidth="1"/>
    <col min="7170" max="7170" width="11.7109375" style="43" customWidth="1"/>
    <col min="7171" max="7171" width="1.140625" style="43" customWidth="1"/>
    <col min="7172" max="7172" width="10.7109375" style="43" customWidth="1"/>
    <col min="7173" max="7173" width="1.5703125" style="43" customWidth="1"/>
    <col min="7174" max="7174" width="10.7109375" style="43" customWidth="1"/>
    <col min="7175" max="7175" width="1.7109375" style="43" customWidth="1"/>
    <col min="7176" max="7176" width="16.7109375" style="43" customWidth="1"/>
    <col min="7177" max="7177" width="1.5703125" style="43" customWidth="1"/>
    <col min="7178" max="7423" width="8.85546875" style="43"/>
    <col min="7424" max="7424" width="26.5703125" style="43" customWidth="1"/>
    <col min="7425" max="7425" width="2" style="43" customWidth="1"/>
    <col min="7426" max="7426" width="11.7109375" style="43" customWidth="1"/>
    <col min="7427" max="7427" width="1.140625" style="43" customWidth="1"/>
    <col min="7428" max="7428" width="10.7109375" style="43" customWidth="1"/>
    <col min="7429" max="7429" width="1.5703125" style="43" customWidth="1"/>
    <col min="7430" max="7430" width="10.7109375" style="43" customWidth="1"/>
    <col min="7431" max="7431" width="1.7109375" style="43" customWidth="1"/>
    <col min="7432" max="7432" width="16.7109375" style="43" customWidth="1"/>
    <col min="7433" max="7433" width="1.5703125" style="43" customWidth="1"/>
    <col min="7434" max="7679" width="8.85546875" style="43"/>
    <col min="7680" max="7680" width="26.5703125" style="43" customWidth="1"/>
    <col min="7681" max="7681" width="2" style="43" customWidth="1"/>
    <col min="7682" max="7682" width="11.7109375" style="43" customWidth="1"/>
    <col min="7683" max="7683" width="1.140625" style="43" customWidth="1"/>
    <col min="7684" max="7684" width="10.7109375" style="43" customWidth="1"/>
    <col min="7685" max="7685" width="1.5703125" style="43" customWidth="1"/>
    <col min="7686" max="7686" width="10.7109375" style="43" customWidth="1"/>
    <col min="7687" max="7687" width="1.7109375" style="43" customWidth="1"/>
    <col min="7688" max="7688" width="16.7109375" style="43" customWidth="1"/>
    <col min="7689" max="7689" width="1.5703125" style="43" customWidth="1"/>
    <col min="7690" max="7935" width="8.85546875" style="43"/>
    <col min="7936" max="7936" width="26.5703125" style="43" customWidth="1"/>
    <col min="7937" max="7937" width="2" style="43" customWidth="1"/>
    <col min="7938" max="7938" width="11.7109375" style="43" customWidth="1"/>
    <col min="7939" max="7939" width="1.140625" style="43" customWidth="1"/>
    <col min="7940" max="7940" width="10.7109375" style="43" customWidth="1"/>
    <col min="7941" max="7941" width="1.5703125" style="43" customWidth="1"/>
    <col min="7942" max="7942" width="10.7109375" style="43" customWidth="1"/>
    <col min="7943" max="7943" width="1.7109375" style="43" customWidth="1"/>
    <col min="7944" max="7944" width="16.7109375" style="43" customWidth="1"/>
    <col min="7945" max="7945" width="1.5703125" style="43" customWidth="1"/>
    <col min="7946" max="8191" width="8.85546875" style="43"/>
    <col min="8192" max="8192" width="26.5703125" style="43" customWidth="1"/>
    <col min="8193" max="8193" width="2" style="43" customWidth="1"/>
    <col min="8194" max="8194" width="11.7109375" style="43" customWidth="1"/>
    <col min="8195" max="8195" width="1.140625" style="43" customWidth="1"/>
    <col min="8196" max="8196" width="10.7109375" style="43" customWidth="1"/>
    <col min="8197" max="8197" width="1.5703125" style="43" customWidth="1"/>
    <col min="8198" max="8198" width="10.7109375" style="43" customWidth="1"/>
    <col min="8199" max="8199" width="1.7109375" style="43" customWidth="1"/>
    <col min="8200" max="8200" width="16.7109375" style="43" customWidth="1"/>
    <col min="8201" max="8201" width="1.5703125" style="43" customWidth="1"/>
    <col min="8202" max="8447" width="8.85546875" style="43"/>
    <col min="8448" max="8448" width="26.5703125" style="43" customWidth="1"/>
    <col min="8449" max="8449" width="2" style="43" customWidth="1"/>
    <col min="8450" max="8450" width="11.7109375" style="43" customWidth="1"/>
    <col min="8451" max="8451" width="1.140625" style="43" customWidth="1"/>
    <col min="8452" max="8452" width="10.7109375" style="43" customWidth="1"/>
    <col min="8453" max="8453" width="1.5703125" style="43" customWidth="1"/>
    <col min="8454" max="8454" width="10.7109375" style="43" customWidth="1"/>
    <col min="8455" max="8455" width="1.7109375" style="43" customWidth="1"/>
    <col min="8456" max="8456" width="16.7109375" style="43" customWidth="1"/>
    <col min="8457" max="8457" width="1.5703125" style="43" customWidth="1"/>
    <col min="8458" max="8703" width="8.85546875" style="43"/>
    <col min="8704" max="8704" width="26.5703125" style="43" customWidth="1"/>
    <col min="8705" max="8705" width="2" style="43" customWidth="1"/>
    <col min="8706" max="8706" width="11.7109375" style="43" customWidth="1"/>
    <col min="8707" max="8707" width="1.140625" style="43" customWidth="1"/>
    <col min="8708" max="8708" width="10.7109375" style="43" customWidth="1"/>
    <col min="8709" max="8709" width="1.5703125" style="43" customWidth="1"/>
    <col min="8710" max="8710" width="10.7109375" style="43" customWidth="1"/>
    <col min="8711" max="8711" width="1.7109375" style="43" customWidth="1"/>
    <col min="8712" max="8712" width="16.7109375" style="43" customWidth="1"/>
    <col min="8713" max="8713" width="1.5703125" style="43" customWidth="1"/>
    <col min="8714" max="8959" width="8.85546875" style="43"/>
    <col min="8960" max="8960" width="26.5703125" style="43" customWidth="1"/>
    <col min="8961" max="8961" width="2" style="43" customWidth="1"/>
    <col min="8962" max="8962" width="11.7109375" style="43" customWidth="1"/>
    <col min="8963" max="8963" width="1.140625" style="43" customWidth="1"/>
    <col min="8964" max="8964" width="10.7109375" style="43" customWidth="1"/>
    <col min="8965" max="8965" width="1.5703125" style="43" customWidth="1"/>
    <col min="8966" max="8966" width="10.7109375" style="43" customWidth="1"/>
    <col min="8967" max="8967" width="1.7109375" style="43" customWidth="1"/>
    <col min="8968" max="8968" width="16.7109375" style="43" customWidth="1"/>
    <col min="8969" max="8969" width="1.5703125" style="43" customWidth="1"/>
    <col min="8970" max="9215" width="8.85546875" style="43"/>
    <col min="9216" max="9216" width="26.5703125" style="43" customWidth="1"/>
    <col min="9217" max="9217" width="2" style="43" customWidth="1"/>
    <col min="9218" max="9218" width="11.7109375" style="43" customWidth="1"/>
    <col min="9219" max="9219" width="1.140625" style="43" customWidth="1"/>
    <col min="9220" max="9220" width="10.7109375" style="43" customWidth="1"/>
    <col min="9221" max="9221" width="1.5703125" style="43" customWidth="1"/>
    <col min="9222" max="9222" width="10.7109375" style="43" customWidth="1"/>
    <col min="9223" max="9223" width="1.7109375" style="43" customWidth="1"/>
    <col min="9224" max="9224" width="16.7109375" style="43" customWidth="1"/>
    <col min="9225" max="9225" width="1.5703125" style="43" customWidth="1"/>
    <col min="9226" max="9471" width="8.85546875" style="43"/>
    <col min="9472" max="9472" width="26.5703125" style="43" customWidth="1"/>
    <col min="9473" max="9473" width="2" style="43" customWidth="1"/>
    <col min="9474" max="9474" width="11.7109375" style="43" customWidth="1"/>
    <col min="9475" max="9475" width="1.140625" style="43" customWidth="1"/>
    <col min="9476" max="9476" width="10.7109375" style="43" customWidth="1"/>
    <col min="9477" max="9477" width="1.5703125" style="43" customWidth="1"/>
    <col min="9478" max="9478" width="10.7109375" style="43" customWidth="1"/>
    <col min="9479" max="9479" width="1.7109375" style="43" customWidth="1"/>
    <col min="9480" max="9480" width="16.7109375" style="43" customWidth="1"/>
    <col min="9481" max="9481" width="1.5703125" style="43" customWidth="1"/>
    <col min="9482" max="9727" width="8.85546875" style="43"/>
    <col min="9728" max="9728" width="26.5703125" style="43" customWidth="1"/>
    <col min="9729" max="9729" width="2" style="43" customWidth="1"/>
    <col min="9730" max="9730" width="11.7109375" style="43" customWidth="1"/>
    <col min="9731" max="9731" width="1.140625" style="43" customWidth="1"/>
    <col min="9732" max="9732" width="10.7109375" style="43" customWidth="1"/>
    <col min="9733" max="9733" width="1.5703125" style="43" customWidth="1"/>
    <col min="9734" max="9734" width="10.7109375" style="43" customWidth="1"/>
    <col min="9735" max="9735" width="1.7109375" style="43" customWidth="1"/>
    <col min="9736" max="9736" width="16.7109375" style="43" customWidth="1"/>
    <col min="9737" max="9737" width="1.5703125" style="43" customWidth="1"/>
    <col min="9738" max="9983" width="8.85546875" style="43"/>
    <col min="9984" max="9984" width="26.5703125" style="43" customWidth="1"/>
    <col min="9985" max="9985" width="2" style="43" customWidth="1"/>
    <col min="9986" max="9986" width="11.7109375" style="43" customWidth="1"/>
    <col min="9987" max="9987" width="1.140625" style="43" customWidth="1"/>
    <col min="9988" max="9988" width="10.7109375" style="43" customWidth="1"/>
    <col min="9989" max="9989" width="1.5703125" style="43" customWidth="1"/>
    <col min="9990" max="9990" width="10.7109375" style="43" customWidth="1"/>
    <col min="9991" max="9991" width="1.7109375" style="43" customWidth="1"/>
    <col min="9992" max="9992" width="16.7109375" style="43" customWidth="1"/>
    <col min="9993" max="9993" width="1.5703125" style="43" customWidth="1"/>
    <col min="9994" max="10239" width="8.85546875" style="43"/>
    <col min="10240" max="10240" width="26.5703125" style="43" customWidth="1"/>
    <col min="10241" max="10241" width="2" style="43" customWidth="1"/>
    <col min="10242" max="10242" width="11.7109375" style="43" customWidth="1"/>
    <col min="10243" max="10243" width="1.140625" style="43" customWidth="1"/>
    <col min="10244" max="10244" width="10.7109375" style="43" customWidth="1"/>
    <col min="10245" max="10245" width="1.5703125" style="43" customWidth="1"/>
    <col min="10246" max="10246" width="10.7109375" style="43" customWidth="1"/>
    <col min="10247" max="10247" width="1.7109375" style="43" customWidth="1"/>
    <col min="10248" max="10248" width="16.7109375" style="43" customWidth="1"/>
    <col min="10249" max="10249" width="1.5703125" style="43" customWidth="1"/>
    <col min="10250" max="10495" width="8.85546875" style="43"/>
    <col min="10496" max="10496" width="26.5703125" style="43" customWidth="1"/>
    <col min="10497" max="10497" width="2" style="43" customWidth="1"/>
    <col min="10498" max="10498" width="11.7109375" style="43" customWidth="1"/>
    <col min="10499" max="10499" width="1.140625" style="43" customWidth="1"/>
    <col min="10500" max="10500" width="10.7109375" style="43" customWidth="1"/>
    <col min="10501" max="10501" width="1.5703125" style="43" customWidth="1"/>
    <col min="10502" max="10502" width="10.7109375" style="43" customWidth="1"/>
    <col min="10503" max="10503" width="1.7109375" style="43" customWidth="1"/>
    <col min="10504" max="10504" width="16.7109375" style="43" customWidth="1"/>
    <col min="10505" max="10505" width="1.5703125" style="43" customWidth="1"/>
    <col min="10506" max="10751" width="8.85546875" style="43"/>
    <col min="10752" max="10752" width="26.5703125" style="43" customWidth="1"/>
    <col min="10753" max="10753" width="2" style="43" customWidth="1"/>
    <col min="10754" max="10754" width="11.7109375" style="43" customWidth="1"/>
    <col min="10755" max="10755" width="1.140625" style="43" customWidth="1"/>
    <col min="10756" max="10756" width="10.7109375" style="43" customWidth="1"/>
    <col min="10757" max="10757" width="1.5703125" style="43" customWidth="1"/>
    <col min="10758" max="10758" width="10.7109375" style="43" customWidth="1"/>
    <col min="10759" max="10759" width="1.7109375" style="43" customWidth="1"/>
    <col min="10760" max="10760" width="16.7109375" style="43" customWidth="1"/>
    <col min="10761" max="10761" width="1.5703125" style="43" customWidth="1"/>
    <col min="10762" max="11007" width="8.85546875" style="43"/>
    <col min="11008" max="11008" width="26.5703125" style="43" customWidth="1"/>
    <col min="11009" max="11009" width="2" style="43" customWidth="1"/>
    <col min="11010" max="11010" width="11.7109375" style="43" customWidth="1"/>
    <col min="11011" max="11011" width="1.140625" style="43" customWidth="1"/>
    <col min="11012" max="11012" width="10.7109375" style="43" customWidth="1"/>
    <col min="11013" max="11013" width="1.5703125" style="43" customWidth="1"/>
    <col min="11014" max="11014" width="10.7109375" style="43" customWidth="1"/>
    <col min="11015" max="11015" width="1.7109375" style="43" customWidth="1"/>
    <col min="11016" max="11016" width="16.7109375" style="43" customWidth="1"/>
    <col min="11017" max="11017" width="1.5703125" style="43" customWidth="1"/>
    <col min="11018" max="11263" width="8.85546875" style="43"/>
    <col min="11264" max="11264" width="26.5703125" style="43" customWidth="1"/>
    <col min="11265" max="11265" width="2" style="43" customWidth="1"/>
    <col min="11266" max="11266" width="11.7109375" style="43" customWidth="1"/>
    <col min="11267" max="11267" width="1.140625" style="43" customWidth="1"/>
    <col min="11268" max="11268" width="10.7109375" style="43" customWidth="1"/>
    <col min="11269" max="11269" width="1.5703125" style="43" customWidth="1"/>
    <col min="11270" max="11270" width="10.7109375" style="43" customWidth="1"/>
    <col min="11271" max="11271" width="1.7109375" style="43" customWidth="1"/>
    <col min="11272" max="11272" width="16.7109375" style="43" customWidth="1"/>
    <col min="11273" max="11273" width="1.5703125" style="43" customWidth="1"/>
    <col min="11274" max="11519" width="8.85546875" style="43"/>
    <col min="11520" max="11520" width="26.5703125" style="43" customWidth="1"/>
    <col min="11521" max="11521" width="2" style="43" customWidth="1"/>
    <col min="11522" max="11522" width="11.7109375" style="43" customWidth="1"/>
    <col min="11523" max="11523" width="1.140625" style="43" customWidth="1"/>
    <col min="11524" max="11524" width="10.7109375" style="43" customWidth="1"/>
    <col min="11525" max="11525" width="1.5703125" style="43" customWidth="1"/>
    <col min="11526" max="11526" width="10.7109375" style="43" customWidth="1"/>
    <col min="11527" max="11527" width="1.7109375" style="43" customWidth="1"/>
    <col min="11528" max="11528" width="16.7109375" style="43" customWidth="1"/>
    <col min="11529" max="11529" width="1.5703125" style="43" customWidth="1"/>
    <col min="11530" max="11775" width="8.85546875" style="43"/>
    <col min="11776" max="11776" width="26.5703125" style="43" customWidth="1"/>
    <col min="11777" max="11777" width="2" style="43" customWidth="1"/>
    <col min="11778" max="11778" width="11.7109375" style="43" customWidth="1"/>
    <col min="11779" max="11779" width="1.140625" style="43" customWidth="1"/>
    <col min="11780" max="11780" width="10.7109375" style="43" customWidth="1"/>
    <col min="11781" max="11781" width="1.5703125" style="43" customWidth="1"/>
    <col min="11782" max="11782" width="10.7109375" style="43" customWidth="1"/>
    <col min="11783" max="11783" width="1.7109375" style="43" customWidth="1"/>
    <col min="11784" max="11784" width="16.7109375" style="43" customWidth="1"/>
    <col min="11785" max="11785" width="1.5703125" style="43" customWidth="1"/>
    <col min="11786" max="12031" width="8.85546875" style="43"/>
    <col min="12032" max="12032" width="26.5703125" style="43" customWidth="1"/>
    <col min="12033" max="12033" width="2" style="43" customWidth="1"/>
    <col min="12034" max="12034" width="11.7109375" style="43" customWidth="1"/>
    <col min="12035" max="12035" width="1.140625" style="43" customWidth="1"/>
    <col min="12036" max="12036" width="10.7109375" style="43" customWidth="1"/>
    <col min="12037" max="12037" width="1.5703125" style="43" customWidth="1"/>
    <col min="12038" max="12038" width="10.7109375" style="43" customWidth="1"/>
    <col min="12039" max="12039" width="1.7109375" style="43" customWidth="1"/>
    <col min="12040" max="12040" width="16.7109375" style="43" customWidth="1"/>
    <col min="12041" max="12041" width="1.5703125" style="43" customWidth="1"/>
    <col min="12042" max="12287" width="8.85546875" style="43"/>
    <col min="12288" max="12288" width="26.5703125" style="43" customWidth="1"/>
    <col min="12289" max="12289" width="2" style="43" customWidth="1"/>
    <col min="12290" max="12290" width="11.7109375" style="43" customWidth="1"/>
    <col min="12291" max="12291" width="1.140625" style="43" customWidth="1"/>
    <col min="12292" max="12292" width="10.7109375" style="43" customWidth="1"/>
    <col min="12293" max="12293" width="1.5703125" style="43" customWidth="1"/>
    <col min="12294" max="12294" width="10.7109375" style="43" customWidth="1"/>
    <col min="12295" max="12295" width="1.7109375" style="43" customWidth="1"/>
    <col min="12296" max="12296" width="16.7109375" style="43" customWidth="1"/>
    <col min="12297" max="12297" width="1.5703125" style="43" customWidth="1"/>
    <col min="12298" max="12543" width="8.85546875" style="43"/>
    <col min="12544" max="12544" width="26.5703125" style="43" customWidth="1"/>
    <col min="12545" max="12545" width="2" style="43" customWidth="1"/>
    <col min="12546" max="12546" width="11.7109375" style="43" customWidth="1"/>
    <col min="12547" max="12547" width="1.140625" style="43" customWidth="1"/>
    <col min="12548" max="12548" width="10.7109375" style="43" customWidth="1"/>
    <col min="12549" max="12549" width="1.5703125" style="43" customWidth="1"/>
    <col min="12550" max="12550" width="10.7109375" style="43" customWidth="1"/>
    <col min="12551" max="12551" width="1.7109375" style="43" customWidth="1"/>
    <col min="12552" max="12552" width="16.7109375" style="43" customWidth="1"/>
    <col min="12553" max="12553" width="1.5703125" style="43" customWidth="1"/>
    <col min="12554" max="12799" width="8.85546875" style="43"/>
    <col min="12800" max="12800" width="26.5703125" style="43" customWidth="1"/>
    <col min="12801" max="12801" width="2" style="43" customWidth="1"/>
    <col min="12802" max="12802" width="11.7109375" style="43" customWidth="1"/>
    <col min="12803" max="12803" width="1.140625" style="43" customWidth="1"/>
    <col min="12804" max="12804" width="10.7109375" style="43" customWidth="1"/>
    <col min="12805" max="12805" width="1.5703125" style="43" customWidth="1"/>
    <col min="12806" max="12806" width="10.7109375" style="43" customWidth="1"/>
    <col min="12807" max="12807" width="1.7109375" style="43" customWidth="1"/>
    <col min="12808" max="12808" width="16.7109375" style="43" customWidth="1"/>
    <col min="12809" max="12809" width="1.5703125" style="43" customWidth="1"/>
    <col min="12810" max="13055" width="8.85546875" style="43"/>
    <col min="13056" max="13056" width="26.5703125" style="43" customWidth="1"/>
    <col min="13057" max="13057" width="2" style="43" customWidth="1"/>
    <col min="13058" max="13058" width="11.7109375" style="43" customWidth="1"/>
    <col min="13059" max="13059" width="1.140625" style="43" customWidth="1"/>
    <col min="13060" max="13060" width="10.7109375" style="43" customWidth="1"/>
    <col min="13061" max="13061" width="1.5703125" style="43" customWidth="1"/>
    <col min="13062" max="13062" width="10.7109375" style="43" customWidth="1"/>
    <col min="13063" max="13063" width="1.7109375" style="43" customWidth="1"/>
    <col min="13064" max="13064" width="16.7109375" style="43" customWidth="1"/>
    <col min="13065" max="13065" width="1.5703125" style="43" customWidth="1"/>
    <col min="13066" max="13311" width="8.85546875" style="43"/>
    <col min="13312" max="13312" width="26.5703125" style="43" customWidth="1"/>
    <col min="13313" max="13313" width="2" style="43" customWidth="1"/>
    <col min="13314" max="13314" width="11.7109375" style="43" customWidth="1"/>
    <col min="13315" max="13315" width="1.140625" style="43" customWidth="1"/>
    <col min="13316" max="13316" width="10.7109375" style="43" customWidth="1"/>
    <col min="13317" max="13317" width="1.5703125" style="43" customWidth="1"/>
    <col min="13318" max="13318" width="10.7109375" style="43" customWidth="1"/>
    <col min="13319" max="13319" width="1.7109375" style="43" customWidth="1"/>
    <col min="13320" max="13320" width="16.7109375" style="43" customWidth="1"/>
    <col min="13321" max="13321" width="1.5703125" style="43" customWidth="1"/>
    <col min="13322" max="13567" width="8.85546875" style="43"/>
    <col min="13568" max="13568" width="26.5703125" style="43" customWidth="1"/>
    <col min="13569" max="13569" width="2" style="43" customWidth="1"/>
    <col min="13570" max="13570" width="11.7109375" style="43" customWidth="1"/>
    <col min="13571" max="13571" width="1.140625" style="43" customWidth="1"/>
    <col min="13572" max="13572" width="10.7109375" style="43" customWidth="1"/>
    <col min="13573" max="13573" width="1.5703125" style="43" customWidth="1"/>
    <col min="13574" max="13574" width="10.7109375" style="43" customWidth="1"/>
    <col min="13575" max="13575" width="1.7109375" style="43" customWidth="1"/>
    <col min="13576" max="13576" width="16.7109375" style="43" customWidth="1"/>
    <col min="13577" max="13577" width="1.5703125" style="43" customWidth="1"/>
    <col min="13578" max="13823" width="8.85546875" style="43"/>
    <col min="13824" max="13824" width="26.5703125" style="43" customWidth="1"/>
    <col min="13825" max="13825" width="2" style="43" customWidth="1"/>
    <col min="13826" max="13826" width="11.7109375" style="43" customWidth="1"/>
    <col min="13827" max="13827" width="1.140625" style="43" customWidth="1"/>
    <col min="13828" max="13828" width="10.7109375" style="43" customWidth="1"/>
    <col min="13829" max="13829" width="1.5703125" style="43" customWidth="1"/>
    <col min="13830" max="13830" width="10.7109375" style="43" customWidth="1"/>
    <col min="13831" max="13831" width="1.7109375" style="43" customWidth="1"/>
    <col min="13832" max="13832" width="16.7109375" style="43" customWidth="1"/>
    <col min="13833" max="13833" width="1.5703125" style="43" customWidth="1"/>
    <col min="13834" max="14079" width="8.85546875" style="43"/>
    <col min="14080" max="14080" width="26.5703125" style="43" customWidth="1"/>
    <col min="14081" max="14081" width="2" style="43" customWidth="1"/>
    <col min="14082" max="14082" width="11.7109375" style="43" customWidth="1"/>
    <col min="14083" max="14083" width="1.140625" style="43" customWidth="1"/>
    <col min="14084" max="14084" width="10.7109375" style="43" customWidth="1"/>
    <col min="14085" max="14085" width="1.5703125" style="43" customWidth="1"/>
    <col min="14086" max="14086" width="10.7109375" style="43" customWidth="1"/>
    <col min="14087" max="14087" width="1.7109375" style="43" customWidth="1"/>
    <col min="14088" max="14088" width="16.7109375" style="43" customWidth="1"/>
    <col min="14089" max="14089" width="1.5703125" style="43" customWidth="1"/>
    <col min="14090" max="14335" width="8.85546875" style="43"/>
    <col min="14336" max="14336" width="26.5703125" style="43" customWidth="1"/>
    <col min="14337" max="14337" width="2" style="43" customWidth="1"/>
    <col min="14338" max="14338" width="11.7109375" style="43" customWidth="1"/>
    <col min="14339" max="14339" width="1.140625" style="43" customWidth="1"/>
    <col min="14340" max="14340" width="10.7109375" style="43" customWidth="1"/>
    <col min="14341" max="14341" width="1.5703125" style="43" customWidth="1"/>
    <col min="14342" max="14342" width="10.7109375" style="43" customWidth="1"/>
    <col min="14343" max="14343" width="1.7109375" style="43" customWidth="1"/>
    <col min="14344" max="14344" width="16.7109375" style="43" customWidth="1"/>
    <col min="14345" max="14345" width="1.5703125" style="43" customWidth="1"/>
    <col min="14346" max="14591" width="8.85546875" style="43"/>
    <col min="14592" max="14592" width="26.5703125" style="43" customWidth="1"/>
    <col min="14593" max="14593" width="2" style="43" customWidth="1"/>
    <col min="14594" max="14594" width="11.7109375" style="43" customWidth="1"/>
    <col min="14595" max="14595" width="1.140625" style="43" customWidth="1"/>
    <col min="14596" max="14596" width="10.7109375" style="43" customWidth="1"/>
    <col min="14597" max="14597" width="1.5703125" style="43" customWidth="1"/>
    <col min="14598" max="14598" width="10.7109375" style="43" customWidth="1"/>
    <col min="14599" max="14599" width="1.7109375" style="43" customWidth="1"/>
    <col min="14600" max="14600" width="16.7109375" style="43" customWidth="1"/>
    <col min="14601" max="14601" width="1.5703125" style="43" customWidth="1"/>
    <col min="14602" max="14847" width="8.85546875" style="43"/>
    <col min="14848" max="14848" width="26.5703125" style="43" customWidth="1"/>
    <col min="14849" max="14849" width="2" style="43" customWidth="1"/>
    <col min="14850" max="14850" width="11.7109375" style="43" customWidth="1"/>
    <col min="14851" max="14851" width="1.140625" style="43" customWidth="1"/>
    <col min="14852" max="14852" width="10.7109375" style="43" customWidth="1"/>
    <col min="14853" max="14853" width="1.5703125" style="43" customWidth="1"/>
    <col min="14854" max="14854" width="10.7109375" style="43" customWidth="1"/>
    <col min="14855" max="14855" width="1.7109375" style="43" customWidth="1"/>
    <col min="14856" max="14856" width="16.7109375" style="43" customWidth="1"/>
    <col min="14857" max="14857" width="1.5703125" style="43" customWidth="1"/>
    <col min="14858" max="15103" width="8.85546875" style="43"/>
    <col min="15104" max="15104" width="26.5703125" style="43" customWidth="1"/>
    <col min="15105" max="15105" width="2" style="43" customWidth="1"/>
    <col min="15106" max="15106" width="11.7109375" style="43" customWidth="1"/>
    <col min="15107" max="15107" width="1.140625" style="43" customWidth="1"/>
    <col min="15108" max="15108" width="10.7109375" style="43" customWidth="1"/>
    <col min="15109" max="15109" width="1.5703125" style="43" customWidth="1"/>
    <col min="15110" max="15110" width="10.7109375" style="43" customWidth="1"/>
    <col min="15111" max="15111" width="1.7109375" style="43" customWidth="1"/>
    <col min="15112" max="15112" width="16.7109375" style="43" customWidth="1"/>
    <col min="15113" max="15113" width="1.5703125" style="43" customWidth="1"/>
    <col min="15114" max="15359" width="8.85546875" style="43"/>
    <col min="15360" max="15360" width="26.5703125" style="43" customWidth="1"/>
    <col min="15361" max="15361" width="2" style="43" customWidth="1"/>
    <col min="15362" max="15362" width="11.7109375" style="43" customWidth="1"/>
    <col min="15363" max="15363" width="1.140625" style="43" customWidth="1"/>
    <col min="15364" max="15364" width="10.7109375" style="43" customWidth="1"/>
    <col min="15365" max="15365" width="1.5703125" style="43" customWidth="1"/>
    <col min="15366" max="15366" width="10.7109375" style="43" customWidth="1"/>
    <col min="15367" max="15367" width="1.7109375" style="43" customWidth="1"/>
    <col min="15368" max="15368" width="16.7109375" style="43" customWidth="1"/>
    <col min="15369" max="15369" width="1.5703125" style="43" customWidth="1"/>
    <col min="15370" max="15615" width="8.85546875" style="43"/>
    <col min="15616" max="15616" width="26.5703125" style="43" customWidth="1"/>
    <col min="15617" max="15617" width="2" style="43" customWidth="1"/>
    <col min="15618" max="15618" width="11.7109375" style="43" customWidth="1"/>
    <col min="15619" max="15619" width="1.140625" style="43" customWidth="1"/>
    <col min="15620" max="15620" width="10.7109375" style="43" customWidth="1"/>
    <col min="15621" max="15621" width="1.5703125" style="43" customWidth="1"/>
    <col min="15622" max="15622" width="10.7109375" style="43" customWidth="1"/>
    <col min="15623" max="15623" width="1.7109375" style="43" customWidth="1"/>
    <col min="15624" max="15624" width="16.7109375" style="43" customWidth="1"/>
    <col min="15625" max="15625" width="1.5703125" style="43" customWidth="1"/>
    <col min="15626" max="15871" width="8.85546875" style="43"/>
    <col min="15872" max="15872" width="26.5703125" style="43" customWidth="1"/>
    <col min="15873" max="15873" width="2" style="43" customWidth="1"/>
    <col min="15874" max="15874" width="11.7109375" style="43" customWidth="1"/>
    <col min="15875" max="15875" width="1.140625" style="43" customWidth="1"/>
    <col min="15876" max="15876" width="10.7109375" style="43" customWidth="1"/>
    <col min="15877" max="15877" width="1.5703125" style="43" customWidth="1"/>
    <col min="15878" max="15878" width="10.7109375" style="43" customWidth="1"/>
    <col min="15879" max="15879" width="1.7109375" style="43" customWidth="1"/>
    <col min="15880" max="15880" width="16.7109375" style="43" customWidth="1"/>
    <col min="15881" max="15881" width="1.5703125" style="43" customWidth="1"/>
    <col min="15882" max="16127" width="8.85546875" style="43"/>
    <col min="16128" max="16128" width="26.5703125" style="43" customWidth="1"/>
    <col min="16129" max="16129" width="2" style="43" customWidth="1"/>
    <col min="16130" max="16130" width="11.7109375" style="43" customWidth="1"/>
    <col min="16131" max="16131" width="1.140625" style="43" customWidth="1"/>
    <col min="16132" max="16132" width="10.7109375" style="43" customWidth="1"/>
    <col min="16133" max="16133" width="1.5703125" style="43" customWidth="1"/>
    <col min="16134" max="16134" width="10.7109375" style="43" customWidth="1"/>
    <col min="16135" max="16135" width="1.7109375" style="43" customWidth="1"/>
    <col min="16136" max="16136" width="16.7109375" style="43" customWidth="1"/>
    <col min="16137" max="16137" width="1.5703125" style="43" customWidth="1"/>
    <col min="16138" max="16384" width="8.85546875" style="43"/>
  </cols>
  <sheetData>
    <row r="1" spans="1:16" ht="22.5" customHeight="1" thickBot="1" x14ac:dyDescent="0.35">
      <c r="A1" s="277" t="s">
        <v>215</v>
      </c>
      <c r="B1" s="277"/>
      <c r="C1" s="277"/>
      <c r="D1" s="277"/>
      <c r="E1" s="277"/>
      <c r="F1" s="277"/>
      <c r="G1" s="277"/>
      <c r="H1" s="277"/>
      <c r="I1" s="277"/>
      <c r="J1" s="277"/>
      <c r="K1" s="68"/>
      <c r="L1" s="68"/>
      <c r="M1" s="277"/>
      <c r="N1" s="277"/>
      <c r="O1" s="277"/>
      <c r="P1" s="277"/>
    </row>
    <row r="2" spans="1:16" s="222" customFormat="1" ht="16.5" thickTop="1" x14ac:dyDescent="0.25">
      <c r="A2" s="95"/>
      <c r="B2" s="95"/>
      <c r="C2" s="96" t="s">
        <v>0</v>
      </c>
      <c r="D2" s="96"/>
      <c r="E2" s="97"/>
      <c r="F2" s="96"/>
      <c r="G2" s="96" t="s">
        <v>1</v>
      </c>
      <c r="H2" s="96"/>
      <c r="I2" s="98" t="s">
        <v>2</v>
      </c>
      <c r="J2" s="221"/>
      <c r="K2" s="98" t="s">
        <v>110</v>
      </c>
      <c r="L2" s="243" t="s">
        <v>113</v>
      </c>
      <c r="M2" s="243" t="s">
        <v>113</v>
      </c>
      <c r="N2" s="228" t="s">
        <v>109</v>
      </c>
      <c r="O2" s="233" t="s">
        <v>103</v>
      </c>
      <c r="P2" s="432" t="s">
        <v>103</v>
      </c>
    </row>
    <row r="3" spans="1:16" s="222" customFormat="1" ht="14.45" customHeight="1" x14ac:dyDescent="0.25">
      <c r="A3" s="99" t="s">
        <v>3</v>
      </c>
      <c r="B3" s="100"/>
      <c r="C3" s="99" t="s">
        <v>136</v>
      </c>
      <c r="D3" s="99"/>
      <c r="E3" s="101" t="s">
        <v>4</v>
      </c>
      <c r="F3" s="99"/>
      <c r="G3" s="99" t="s">
        <v>5</v>
      </c>
      <c r="H3" s="99"/>
      <c r="I3" s="102" t="s">
        <v>5</v>
      </c>
      <c r="J3" s="223"/>
      <c r="K3" s="102" t="s">
        <v>111</v>
      </c>
      <c r="L3" s="244" t="s">
        <v>106</v>
      </c>
      <c r="M3" s="244" t="s">
        <v>106</v>
      </c>
      <c r="N3" s="229" t="s">
        <v>108</v>
      </c>
      <c r="O3" s="234" t="s">
        <v>104</v>
      </c>
      <c r="P3" s="433" t="s">
        <v>104</v>
      </c>
    </row>
    <row r="4" spans="1:16" s="222" customFormat="1" ht="15.75" x14ac:dyDescent="0.25">
      <c r="A4" s="213"/>
      <c r="B4" s="211"/>
      <c r="C4" s="213"/>
      <c r="D4" s="211"/>
      <c r="E4" s="212"/>
      <c r="F4" s="211"/>
      <c r="G4" s="211"/>
      <c r="H4" s="211"/>
      <c r="I4" s="224"/>
      <c r="J4" s="225"/>
      <c r="K4" s="108" t="s">
        <v>100</v>
      </c>
      <c r="L4" s="245" t="s">
        <v>87</v>
      </c>
      <c r="M4" s="245" t="s">
        <v>114</v>
      </c>
      <c r="N4" s="230" t="s">
        <v>102</v>
      </c>
      <c r="O4" s="235" t="s">
        <v>105</v>
      </c>
      <c r="P4" s="108" t="s">
        <v>106</v>
      </c>
    </row>
    <row r="5" spans="1:16" x14ac:dyDescent="0.25">
      <c r="A5" s="13"/>
      <c r="B5" s="13"/>
      <c r="C5" s="42"/>
      <c r="D5" s="13"/>
      <c r="E5" s="16"/>
      <c r="F5" s="13"/>
      <c r="G5" s="17"/>
      <c r="H5" s="13"/>
      <c r="I5" s="14"/>
      <c r="J5" s="15"/>
      <c r="K5" s="44"/>
      <c r="L5" s="246"/>
      <c r="M5" s="246"/>
      <c r="N5" s="276"/>
      <c r="O5" s="276"/>
      <c r="P5" s="276"/>
    </row>
    <row r="6" spans="1:16" x14ac:dyDescent="0.25">
      <c r="A6" s="133" t="s">
        <v>7</v>
      </c>
      <c r="B6" s="109"/>
      <c r="C6" s="110"/>
      <c r="D6" s="109"/>
      <c r="E6" s="111"/>
      <c r="F6" s="109"/>
      <c r="G6" s="112"/>
      <c r="H6" s="109"/>
      <c r="I6" s="113"/>
      <c r="J6" s="114"/>
      <c r="K6" s="115"/>
      <c r="L6" s="116"/>
      <c r="M6" s="116"/>
      <c r="N6" s="46"/>
      <c r="O6" s="126"/>
      <c r="P6" s="408"/>
    </row>
    <row r="7" spans="1:16" ht="6.75" customHeight="1" x14ac:dyDescent="0.25">
      <c r="A7" s="109"/>
      <c r="B7" s="109"/>
      <c r="C7" s="110"/>
      <c r="D7" s="109"/>
      <c r="E7" s="111"/>
      <c r="F7" s="109"/>
      <c r="G7" s="112"/>
      <c r="H7" s="109"/>
      <c r="I7" s="113"/>
      <c r="J7" s="114"/>
      <c r="K7" s="115"/>
      <c r="L7" s="116"/>
      <c r="M7" s="116"/>
      <c r="N7" s="46"/>
      <c r="O7" s="126"/>
      <c r="P7" s="408"/>
    </row>
    <row r="8" spans="1:16" x14ac:dyDescent="0.25">
      <c r="A8" s="134" t="s">
        <v>8</v>
      </c>
      <c r="B8" s="109"/>
      <c r="C8" s="110"/>
      <c r="D8" s="109"/>
      <c r="E8" s="111"/>
      <c r="F8" s="109"/>
      <c r="G8" s="112"/>
      <c r="H8" s="109"/>
      <c r="I8" s="253">
        <f>SUM(I9:I9)</f>
        <v>6125000</v>
      </c>
      <c r="J8" s="114"/>
      <c r="K8" s="115">
        <v>3</v>
      </c>
      <c r="L8" s="116">
        <v>525</v>
      </c>
      <c r="M8" s="116">
        <f>L8*C9</f>
        <v>2625000</v>
      </c>
      <c r="N8" s="46">
        <v>0.05</v>
      </c>
      <c r="O8" s="126">
        <v>0.36720000000000003</v>
      </c>
      <c r="P8" s="437">
        <f>O8*(I8-M8)+(N8*M8)</f>
        <v>1416450</v>
      </c>
    </row>
    <row r="9" spans="1:16" x14ac:dyDescent="0.25">
      <c r="A9" s="135" t="s">
        <v>9</v>
      </c>
      <c r="B9" s="109"/>
      <c r="C9" s="117">
        <f>FreeStall_No.</f>
        <v>5000</v>
      </c>
      <c r="D9" s="109"/>
      <c r="E9" s="118" t="s">
        <v>12</v>
      </c>
      <c r="F9" s="109"/>
      <c r="G9" s="136">
        <v>1225</v>
      </c>
      <c r="H9" s="109"/>
      <c r="I9" s="160">
        <f>C9*G9</f>
        <v>6125000</v>
      </c>
      <c r="J9" s="114"/>
      <c r="K9" s="115"/>
      <c r="L9" s="116"/>
      <c r="M9" s="116"/>
      <c r="N9" s="46"/>
      <c r="O9" s="126"/>
      <c r="P9" s="408"/>
    </row>
    <row r="10" spans="1:16" x14ac:dyDescent="0.25">
      <c r="A10" s="109"/>
      <c r="B10" s="109"/>
      <c r="C10" s="110"/>
      <c r="D10" s="109"/>
      <c r="E10" s="111"/>
      <c r="F10" s="109"/>
      <c r="G10" s="112"/>
      <c r="H10" s="109"/>
      <c r="I10" s="160"/>
      <c r="J10" s="114"/>
      <c r="K10" s="115"/>
      <c r="L10" s="116"/>
      <c r="M10" s="116"/>
      <c r="N10" s="46"/>
      <c r="O10" s="126"/>
      <c r="P10" s="408"/>
    </row>
    <row r="11" spans="1:16" x14ac:dyDescent="0.25">
      <c r="A11" s="134" t="s">
        <v>10</v>
      </c>
      <c r="B11" s="109"/>
      <c r="C11" s="110"/>
      <c r="D11" s="109"/>
      <c r="E11" s="111"/>
      <c r="F11" s="109"/>
      <c r="G11" s="112"/>
      <c r="H11" s="109"/>
      <c r="I11" s="253">
        <f>SUM(I12:I13)</f>
        <v>3950000</v>
      </c>
      <c r="J11" s="114"/>
      <c r="K11" s="115"/>
      <c r="L11" s="430"/>
      <c r="M11" s="430"/>
      <c r="N11" s="427"/>
      <c r="O11" s="431"/>
      <c r="P11" s="409"/>
    </row>
    <row r="12" spans="1:16" x14ac:dyDescent="0.25">
      <c r="A12" s="137" t="s">
        <v>11</v>
      </c>
      <c r="B12" s="109"/>
      <c r="C12" s="117">
        <f>0.06*C13</f>
        <v>300</v>
      </c>
      <c r="D12" s="109"/>
      <c r="E12" s="118" t="s">
        <v>6</v>
      </c>
      <c r="F12" s="109"/>
      <c r="G12" s="136">
        <v>4000</v>
      </c>
      <c r="H12" s="109"/>
      <c r="I12" s="160">
        <f>C12*G12</f>
        <v>1200000</v>
      </c>
      <c r="J12" s="114"/>
      <c r="K12" s="115"/>
      <c r="L12" s="430"/>
      <c r="M12" s="430"/>
      <c r="N12" s="427">
        <v>7.4999999999999997E-2</v>
      </c>
      <c r="O12" s="431"/>
      <c r="P12" s="437">
        <f>N12*I12</f>
        <v>90000</v>
      </c>
    </row>
    <row r="13" spans="1:16" x14ac:dyDescent="0.25">
      <c r="A13" s="119" t="s">
        <v>13</v>
      </c>
      <c r="B13" s="109"/>
      <c r="C13" s="117">
        <f>FreeStall_No.</f>
        <v>5000</v>
      </c>
      <c r="D13" s="109"/>
      <c r="E13" s="118" t="s">
        <v>12</v>
      </c>
      <c r="F13" s="109"/>
      <c r="G13" s="120">
        <v>550</v>
      </c>
      <c r="H13" s="109"/>
      <c r="I13" s="160">
        <f>C13*G13</f>
        <v>2750000</v>
      </c>
      <c r="J13" s="114"/>
      <c r="K13" s="115">
        <v>30</v>
      </c>
      <c r="L13" s="430">
        <v>0</v>
      </c>
      <c r="M13" s="430"/>
      <c r="N13" s="427">
        <v>0.06</v>
      </c>
      <c r="O13" s="434">
        <v>7.2650000000000006E-2</v>
      </c>
      <c r="P13" s="437">
        <f>O13*(I13-L13)+(N13*L13)</f>
        <v>199787.50000000003</v>
      </c>
    </row>
    <row r="14" spans="1:16" x14ac:dyDescent="0.25">
      <c r="A14" s="109"/>
      <c r="B14" s="109"/>
      <c r="C14" s="110"/>
      <c r="D14" s="109"/>
      <c r="E14" s="111"/>
      <c r="F14" s="109"/>
      <c r="G14" s="112"/>
      <c r="H14" s="109"/>
      <c r="I14" s="254"/>
      <c r="J14" s="114"/>
      <c r="K14" s="115"/>
      <c r="L14" s="116"/>
      <c r="M14" s="116"/>
      <c r="N14" s="46"/>
      <c r="O14" s="126"/>
      <c r="P14" s="408"/>
    </row>
    <row r="15" spans="1:16" x14ac:dyDescent="0.25">
      <c r="A15" s="134" t="s">
        <v>14</v>
      </c>
      <c r="B15" s="109"/>
      <c r="C15" s="110"/>
      <c r="D15" s="109"/>
      <c r="E15" s="111"/>
      <c r="F15" s="109"/>
      <c r="G15" s="112"/>
      <c r="H15" s="109"/>
      <c r="I15" s="255">
        <f>SUM(I16:I18)</f>
        <v>526000</v>
      </c>
      <c r="J15" s="114"/>
      <c r="K15" s="115"/>
      <c r="L15" s="116"/>
      <c r="M15" s="116"/>
      <c r="N15" s="46"/>
      <c r="O15" s="126"/>
      <c r="P15" s="408"/>
    </row>
    <row r="16" spans="1:16" x14ac:dyDescent="0.25">
      <c r="A16" s="135" t="s">
        <v>15</v>
      </c>
      <c r="B16" s="109"/>
      <c r="C16" s="117">
        <v>1</v>
      </c>
      <c r="D16" s="109"/>
      <c r="E16" s="118" t="s">
        <v>16</v>
      </c>
      <c r="F16" s="109"/>
      <c r="G16" s="136">
        <v>100000</v>
      </c>
      <c r="H16" s="109"/>
      <c r="I16" s="254">
        <f>C16*G16</f>
        <v>100000</v>
      </c>
      <c r="J16" s="114"/>
      <c r="K16" s="115">
        <v>30</v>
      </c>
      <c r="L16" s="116">
        <v>0</v>
      </c>
      <c r="M16" s="116"/>
      <c r="N16" s="46">
        <v>0.06</v>
      </c>
      <c r="O16" s="236">
        <v>7.2650000000000006E-2</v>
      </c>
      <c r="P16" s="437">
        <f>O16*(I16-L16)+(N16*L16)</f>
        <v>7265.0000000000009</v>
      </c>
    </row>
    <row r="17" spans="1:16" x14ac:dyDescent="0.25">
      <c r="A17" s="119" t="s">
        <v>35</v>
      </c>
      <c r="B17" s="109"/>
      <c r="C17" s="117">
        <v>1</v>
      </c>
      <c r="D17" s="109"/>
      <c r="E17" s="118" t="s">
        <v>16</v>
      </c>
      <c r="F17" s="109"/>
      <c r="G17" s="136">
        <v>210000</v>
      </c>
      <c r="H17" s="109"/>
      <c r="I17" s="254">
        <f>C17*G17</f>
        <v>210000</v>
      </c>
      <c r="J17" s="114"/>
      <c r="K17" s="115">
        <v>30</v>
      </c>
      <c r="L17" s="116">
        <v>0</v>
      </c>
      <c r="M17" s="116"/>
      <c r="N17" s="46">
        <v>0.06</v>
      </c>
      <c r="O17" s="236">
        <v>7.2650000000000006E-2</v>
      </c>
      <c r="P17" s="437">
        <f>O17*(I17-L17)+(N17*L17)</f>
        <v>15256.500000000002</v>
      </c>
    </row>
    <row r="18" spans="1:16" x14ac:dyDescent="0.25">
      <c r="A18" s="119" t="s">
        <v>36</v>
      </c>
      <c r="B18" s="109"/>
      <c r="C18" s="117">
        <v>4</v>
      </c>
      <c r="D18" s="109"/>
      <c r="E18" s="118" t="s">
        <v>16</v>
      </c>
      <c r="F18" s="109"/>
      <c r="G18" s="136">
        <v>54000</v>
      </c>
      <c r="H18" s="109"/>
      <c r="I18" s="254">
        <f>C18*G18</f>
        <v>216000</v>
      </c>
      <c r="J18" s="114"/>
      <c r="K18" s="115">
        <v>30</v>
      </c>
      <c r="L18" s="116">
        <v>0</v>
      </c>
      <c r="M18" s="116"/>
      <c r="N18" s="46">
        <v>0.06</v>
      </c>
      <c r="O18" s="236">
        <v>7.2650000000000006E-2</v>
      </c>
      <c r="P18" s="437">
        <f>O18*(I18-L18)+(N18*L18)</f>
        <v>15692.400000000001</v>
      </c>
    </row>
    <row r="19" spans="1:16" x14ac:dyDescent="0.25">
      <c r="A19" s="109"/>
      <c r="B19" s="109"/>
      <c r="C19" s="110"/>
      <c r="D19" s="109"/>
      <c r="E19" s="111"/>
      <c r="F19" s="109"/>
      <c r="G19" s="112"/>
      <c r="H19" s="109"/>
      <c r="I19" s="254"/>
      <c r="J19" s="114"/>
      <c r="K19" s="115"/>
      <c r="L19" s="116"/>
      <c r="M19" s="116"/>
      <c r="N19" s="46"/>
      <c r="O19" s="126"/>
      <c r="P19" s="408"/>
    </row>
    <row r="20" spans="1:16" x14ac:dyDescent="0.25">
      <c r="A20" s="134" t="s">
        <v>17</v>
      </c>
      <c r="B20" s="109"/>
      <c r="C20" s="110"/>
      <c r="D20" s="109"/>
      <c r="E20" s="111"/>
      <c r="F20" s="109"/>
      <c r="G20" s="112"/>
      <c r="H20" s="109"/>
      <c r="I20" s="255">
        <f>SUM(I21:I22)</f>
        <v>2064000</v>
      </c>
      <c r="J20" s="114"/>
      <c r="K20" s="115">
        <v>30</v>
      </c>
      <c r="L20" s="116">
        <v>0</v>
      </c>
      <c r="M20" s="116"/>
      <c r="N20" s="46">
        <v>0.06</v>
      </c>
      <c r="O20" s="236">
        <v>7.2650000000000006E-2</v>
      </c>
      <c r="P20" s="437">
        <f>O20*(I20-L20)+(N20*L20)</f>
        <v>149949.6</v>
      </c>
    </row>
    <row r="21" spans="1:16" x14ac:dyDescent="0.25">
      <c r="A21" s="137" t="s">
        <v>197</v>
      </c>
      <c r="B21" s="109"/>
      <c r="C21" s="117">
        <v>8000</v>
      </c>
      <c r="D21" s="109"/>
      <c r="E21" s="118" t="s">
        <v>18</v>
      </c>
      <c r="F21" s="109"/>
      <c r="G21" s="136">
        <v>60</v>
      </c>
      <c r="H21" s="109"/>
      <c r="I21" s="254">
        <f>C21*G21</f>
        <v>480000</v>
      </c>
      <c r="J21" s="114"/>
      <c r="K21" s="115"/>
      <c r="L21" s="116"/>
      <c r="M21" s="116"/>
      <c r="N21" s="46"/>
      <c r="O21" s="126"/>
      <c r="P21" s="408"/>
    </row>
    <row r="22" spans="1:16" x14ac:dyDescent="0.25">
      <c r="A22" s="122" t="s">
        <v>34</v>
      </c>
      <c r="B22" s="109"/>
      <c r="C22" s="117">
        <v>144</v>
      </c>
      <c r="D22" s="109"/>
      <c r="E22" s="118" t="s">
        <v>19</v>
      </c>
      <c r="F22" s="109"/>
      <c r="G22" s="136">
        <v>11000</v>
      </c>
      <c r="H22" s="109"/>
      <c r="I22" s="254">
        <f>C22*G22</f>
        <v>1584000</v>
      </c>
      <c r="J22" s="114"/>
      <c r="K22" s="115"/>
      <c r="L22" s="116"/>
      <c r="M22" s="116"/>
      <c r="N22" s="46"/>
      <c r="O22" s="126"/>
      <c r="P22" s="408"/>
    </row>
    <row r="23" spans="1:16" x14ac:dyDescent="0.25">
      <c r="A23" s="109"/>
      <c r="B23" s="109"/>
      <c r="C23" s="110"/>
      <c r="D23" s="109"/>
      <c r="E23" s="111"/>
      <c r="F23" s="109"/>
      <c r="G23" s="112"/>
      <c r="H23" s="109"/>
      <c r="I23" s="254"/>
      <c r="J23" s="114"/>
      <c r="K23" s="115"/>
      <c r="L23" s="116"/>
      <c r="M23" s="116"/>
      <c r="N23" s="46"/>
      <c r="O23" s="126"/>
      <c r="P23" s="408"/>
    </row>
    <row r="24" spans="1:16" x14ac:dyDescent="0.25">
      <c r="A24" s="134" t="s">
        <v>203</v>
      </c>
      <c r="B24" s="109"/>
      <c r="C24" s="110"/>
      <c r="D24" s="109"/>
      <c r="E24" s="111"/>
      <c r="F24" s="109"/>
      <c r="G24" s="112"/>
      <c r="H24" s="109"/>
      <c r="I24" s="255">
        <f>SUM(I25:I26)</f>
        <v>3025000</v>
      </c>
      <c r="J24" s="114"/>
      <c r="K24" s="115"/>
      <c r="L24" s="116"/>
      <c r="M24" s="116"/>
      <c r="N24" s="46"/>
      <c r="O24" s="126"/>
      <c r="P24" s="408"/>
    </row>
    <row r="25" spans="1:16" x14ac:dyDescent="0.25">
      <c r="A25" s="122" t="s">
        <v>219</v>
      </c>
      <c r="B25" s="109"/>
      <c r="C25" s="256">
        <v>5000</v>
      </c>
      <c r="D25" s="109"/>
      <c r="E25" s="118" t="s">
        <v>46</v>
      </c>
      <c r="F25" s="109"/>
      <c r="G25" s="136">
        <v>425</v>
      </c>
      <c r="H25" s="109"/>
      <c r="I25" s="254">
        <f>C25*G25</f>
        <v>2125000</v>
      </c>
      <c r="J25" s="114"/>
      <c r="K25" s="115">
        <v>30</v>
      </c>
      <c r="L25" s="116">
        <v>0</v>
      </c>
      <c r="M25" s="116"/>
      <c r="N25" s="46">
        <v>0.06</v>
      </c>
      <c r="O25" s="236">
        <v>7.2650000000000006E-2</v>
      </c>
      <c r="P25" s="437">
        <f>O25*(I25-L25)+(N25*L25)</f>
        <v>154381.25</v>
      </c>
    </row>
    <row r="26" spans="1:16" s="53" customFormat="1" x14ac:dyDescent="0.25">
      <c r="A26" s="119" t="s">
        <v>220</v>
      </c>
      <c r="B26" s="109"/>
      <c r="C26" s="256">
        <v>200000</v>
      </c>
      <c r="D26" s="109"/>
      <c r="E26" s="118" t="s">
        <v>18</v>
      </c>
      <c r="F26" s="109"/>
      <c r="G26" s="139">
        <v>4.5</v>
      </c>
      <c r="H26" s="109"/>
      <c r="I26" s="254">
        <f>C26*G26</f>
        <v>900000</v>
      </c>
      <c r="J26" s="114"/>
      <c r="K26" s="115">
        <v>30</v>
      </c>
      <c r="L26" s="116">
        <v>0</v>
      </c>
      <c r="M26" s="116"/>
      <c r="N26" s="46">
        <v>0.06</v>
      </c>
      <c r="O26" s="236">
        <v>7.2650000000000006E-2</v>
      </c>
      <c r="P26" s="437">
        <f>O26*(I26-L26)+(N26*L26)</f>
        <v>65385.000000000007</v>
      </c>
    </row>
    <row r="27" spans="1:16" x14ac:dyDescent="0.25">
      <c r="A27" s="109"/>
      <c r="B27" s="109"/>
      <c r="C27" s="110"/>
      <c r="D27" s="109"/>
      <c r="E27" s="111"/>
      <c r="F27" s="109"/>
      <c r="G27" s="112"/>
      <c r="H27" s="109"/>
      <c r="I27" s="254"/>
      <c r="J27" s="114"/>
      <c r="K27" s="115"/>
      <c r="L27" s="116"/>
      <c r="M27" s="116"/>
      <c r="N27" s="46"/>
      <c r="O27" s="126"/>
      <c r="P27" s="408"/>
    </row>
    <row r="28" spans="1:16" x14ac:dyDescent="0.25">
      <c r="A28" s="134" t="s">
        <v>20</v>
      </c>
      <c r="B28" s="109"/>
      <c r="C28" s="110"/>
      <c r="D28" s="109"/>
      <c r="E28" s="111"/>
      <c r="F28" s="109"/>
      <c r="G28" s="112"/>
      <c r="H28" s="109"/>
      <c r="I28" s="255">
        <f>SUM(I29:I30)</f>
        <v>390000</v>
      </c>
      <c r="J28" s="114"/>
      <c r="K28" s="115">
        <v>30</v>
      </c>
      <c r="L28" s="116">
        <v>0</v>
      </c>
      <c r="M28" s="116"/>
      <c r="N28" s="46">
        <v>0.06</v>
      </c>
      <c r="O28" s="236">
        <v>7.2650000000000006E-2</v>
      </c>
      <c r="P28" s="437">
        <f>O28*(I28-L28)+(N28*L28)</f>
        <v>28333.500000000004</v>
      </c>
    </row>
    <row r="29" spans="1:16" x14ac:dyDescent="0.25">
      <c r="A29" s="137" t="s">
        <v>21</v>
      </c>
      <c r="B29" s="109"/>
      <c r="C29" s="117">
        <v>2100</v>
      </c>
      <c r="D29" s="109"/>
      <c r="E29" s="118" t="s">
        <v>18</v>
      </c>
      <c r="F29" s="109"/>
      <c r="G29" s="136">
        <v>60</v>
      </c>
      <c r="H29" s="109"/>
      <c r="I29" s="254">
        <f>C29*G29</f>
        <v>126000</v>
      </c>
      <c r="J29" s="114"/>
      <c r="K29" s="115"/>
      <c r="L29" s="116"/>
      <c r="M29" s="116"/>
      <c r="N29" s="46"/>
      <c r="O29" s="126"/>
      <c r="P29" s="408"/>
    </row>
    <row r="30" spans="1:16" x14ac:dyDescent="0.25">
      <c r="A30" s="122" t="s">
        <v>22</v>
      </c>
      <c r="B30" s="109"/>
      <c r="C30" s="117">
        <v>24</v>
      </c>
      <c r="D30" s="109"/>
      <c r="E30" s="118" t="s">
        <v>19</v>
      </c>
      <c r="F30" s="109"/>
      <c r="G30" s="136">
        <v>11000</v>
      </c>
      <c r="H30" s="109"/>
      <c r="I30" s="254">
        <f>C30*G30</f>
        <v>264000</v>
      </c>
      <c r="J30" s="114"/>
      <c r="K30" s="115"/>
      <c r="L30" s="116"/>
      <c r="M30" s="116"/>
      <c r="N30" s="46"/>
      <c r="O30" s="126"/>
      <c r="P30" s="408"/>
    </row>
    <row r="31" spans="1:16" ht="8.25" customHeight="1" x14ac:dyDescent="0.25">
      <c r="A31" s="109"/>
      <c r="B31" s="109"/>
      <c r="C31" s="110"/>
      <c r="D31" s="109"/>
      <c r="E31" s="111"/>
      <c r="F31" s="109"/>
      <c r="G31" s="112"/>
      <c r="H31" s="109"/>
      <c r="I31" s="254"/>
      <c r="J31" s="114"/>
      <c r="K31" s="115"/>
      <c r="L31" s="116"/>
      <c r="M31" s="116"/>
      <c r="N31" s="46"/>
      <c r="O31" s="126"/>
      <c r="P31" s="408"/>
    </row>
    <row r="32" spans="1:16" x14ac:dyDescent="0.25">
      <c r="A32" s="134" t="s">
        <v>122</v>
      </c>
      <c r="B32" s="109"/>
      <c r="C32" s="123"/>
      <c r="D32" s="109"/>
      <c r="E32" s="111"/>
      <c r="F32" s="109"/>
      <c r="G32" s="112"/>
      <c r="H32" s="109"/>
      <c r="I32" s="255">
        <f>SUM(I33:I53)</f>
        <v>1406503</v>
      </c>
      <c r="J32" s="114"/>
      <c r="K32" s="115"/>
      <c r="L32" s="116"/>
      <c r="M32" s="116"/>
      <c r="N32" s="46"/>
      <c r="O32" s="237" t="s">
        <v>107</v>
      </c>
      <c r="P32" s="410">
        <f>SUM(P33:P53)</f>
        <v>208205.75323059369</v>
      </c>
    </row>
    <row r="33" spans="1:16" x14ac:dyDescent="0.25">
      <c r="A33" s="135" t="s">
        <v>23</v>
      </c>
      <c r="B33" s="109"/>
      <c r="C33" s="117">
        <v>2</v>
      </c>
      <c r="D33" s="109"/>
      <c r="E33" s="138" t="s">
        <v>16</v>
      </c>
      <c r="F33" s="109"/>
      <c r="G33" s="136">
        <v>75000</v>
      </c>
      <c r="H33" s="109"/>
      <c r="I33" s="254">
        <f t="shared" ref="I33:I53" si="0">C33*G33</f>
        <v>150000</v>
      </c>
      <c r="J33" s="114"/>
      <c r="K33" s="115">
        <v>10</v>
      </c>
      <c r="L33" s="116">
        <f t="shared" ref="L33:L53" si="1">0.1*G33</f>
        <v>7500</v>
      </c>
      <c r="M33" s="116">
        <f t="shared" ref="M33:M38" si="2">L33*C33</f>
        <v>15000</v>
      </c>
      <c r="N33" s="46">
        <v>0.06</v>
      </c>
      <c r="O33" s="126">
        <v>0.13589999999999999</v>
      </c>
      <c r="P33" s="437">
        <f>O33*(I33-L33)+(N33*L33)</f>
        <v>19815.75</v>
      </c>
    </row>
    <row r="34" spans="1:16" x14ac:dyDescent="0.25">
      <c r="A34" s="135" t="s">
        <v>201</v>
      </c>
      <c r="B34" s="109"/>
      <c r="C34" s="117">
        <v>1</v>
      </c>
      <c r="D34" s="109"/>
      <c r="E34" s="138" t="s">
        <v>16</v>
      </c>
      <c r="F34" s="109"/>
      <c r="G34" s="136">
        <v>40000</v>
      </c>
      <c r="H34" s="109"/>
      <c r="I34" s="254">
        <f t="shared" si="0"/>
        <v>40000</v>
      </c>
      <c r="J34" s="114"/>
      <c r="K34" s="115">
        <v>8</v>
      </c>
      <c r="L34" s="116">
        <f t="shared" si="1"/>
        <v>4000</v>
      </c>
      <c r="M34" s="116">
        <f t="shared" si="2"/>
        <v>4000</v>
      </c>
      <c r="N34" s="46">
        <v>0.06</v>
      </c>
      <c r="O34" s="126">
        <v>0.161</v>
      </c>
      <c r="P34" s="437">
        <f t="shared" ref="P34:P47" si="3">O34*(I34-L34)+(N34*L34)</f>
        <v>6036</v>
      </c>
    </row>
    <row r="35" spans="1:16" s="53" customFormat="1" x14ac:dyDescent="0.25">
      <c r="A35" s="135" t="s">
        <v>202</v>
      </c>
      <c r="B35" s="109"/>
      <c r="C35" s="117">
        <v>2</v>
      </c>
      <c r="D35" s="109"/>
      <c r="E35" s="138" t="s">
        <v>16</v>
      </c>
      <c r="F35" s="109"/>
      <c r="G35" s="136">
        <v>20000</v>
      </c>
      <c r="H35" s="109"/>
      <c r="I35" s="254">
        <f t="shared" ref="I35" si="4">C35*G35</f>
        <v>40000</v>
      </c>
      <c r="J35" s="114"/>
      <c r="K35" s="115">
        <v>8</v>
      </c>
      <c r="L35" s="116">
        <f t="shared" ref="L35" si="5">0.1*G35</f>
        <v>2000</v>
      </c>
      <c r="M35" s="116">
        <f t="shared" ref="M35" si="6">L35*C35</f>
        <v>4000</v>
      </c>
      <c r="N35" s="46">
        <v>0.06</v>
      </c>
      <c r="O35" s="126">
        <v>0.161</v>
      </c>
      <c r="P35" s="437">
        <f t="shared" ref="P35" si="7">O35*(I35-L35)+(N35*L35)</f>
        <v>6238</v>
      </c>
    </row>
    <row r="36" spans="1:16" x14ac:dyDescent="0.25">
      <c r="A36" s="135" t="s">
        <v>24</v>
      </c>
      <c r="B36" s="109"/>
      <c r="C36" s="117">
        <v>2</v>
      </c>
      <c r="D36" s="109"/>
      <c r="E36" s="138" t="s">
        <v>16</v>
      </c>
      <c r="F36" s="109"/>
      <c r="G36" s="136">
        <v>6000</v>
      </c>
      <c r="H36" s="109"/>
      <c r="I36" s="254">
        <f t="shared" si="0"/>
        <v>12000</v>
      </c>
      <c r="J36" s="114"/>
      <c r="K36" s="115">
        <v>8</v>
      </c>
      <c r="L36" s="116">
        <f t="shared" si="1"/>
        <v>600</v>
      </c>
      <c r="M36" s="116">
        <f t="shared" si="2"/>
        <v>1200</v>
      </c>
      <c r="N36" s="46">
        <v>0.06</v>
      </c>
      <c r="O36" s="126">
        <v>0.161</v>
      </c>
      <c r="P36" s="437">
        <f t="shared" si="3"/>
        <v>1871.4</v>
      </c>
    </row>
    <row r="37" spans="1:16" x14ac:dyDescent="0.25">
      <c r="A37" s="135" t="s">
        <v>25</v>
      </c>
      <c r="B37" s="109"/>
      <c r="C37" s="117">
        <v>2</v>
      </c>
      <c r="D37" s="109"/>
      <c r="E37" s="138" t="s">
        <v>16</v>
      </c>
      <c r="F37" s="109"/>
      <c r="G37" s="136">
        <v>60000</v>
      </c>
      <c r="H37" s="109"/>
      <c r="I37" s="254">
        <f t="shared" si="0"/>
        <v>120000</v>
      </c>
      <c r="J37" s="114"/>
      <c r="K37" s="115">
        <v>10</v>
      </c>
      <c r="L37" s="116">
        <f t="shared" si="1"/>
        <v>6000</v>
      </c>
      <c r="M37" s="116">
        <f t="shared" si="2"/>
        <v>12000</v>
      </c>
      <c r="N37" s="46">
        <v>0.06</v>
      </c>
      <c r="O37" s="126">
        <v>0.13589999999999999</v>
      </c>
      <c r="P37" s="437">
        <f t="shared" si="3"/>
        <v>15852.599999999999</v>
      </c>
    </row>
    <row r="38" spans="1:16" x14ac:dyDescent="0.25">
      <c r="A38" s="124" t="s">
        <v>26</v>
      </c>
      <c r="B38" s="109"/>
      <c r="C38" s="117">
        <v>1</v>
      </c>
      <c r="D38" s="109"/>
      <c r="E38" s="138" t="s">
        <v>16</v>
      </c>
      <c r="F38" s="109"/>
      <c r="G38" s="136">
        <v>95000</v>
      </c>
      <c r="H38" s="109"/>
      <c r="I38" s="254">
        <f t="shared" si="0"/>
        <v>95000</v>
      </c>
      <c r="J38" s="114"/>
      <c r="K38" s="115">
        <v>10</v>
      </c>
      <c r="L38" s="116">
        <f t="shared" si="1"/>
        <v>9500</v>
      </c>
      <c r="M38" s="116">
        <f t="shared" si="2"/>
        <v>9500</v>
      </c>
      <c r="N38" s="46">
        <v>0.06</v>
      </c>
      <c r="O38" s="126">
        <v>0.13589999999999999</v>
      </c>
      <c r="P38" s="437">
        <f t="shared" si="3"/>
        <v>12189.449999999999</v>
      </c>
    </row>
    <row r="39" spans="1:16" s="52" customFormat="1" x14ac:dyDescent="0.25">
      <c r="A39" s="124" t="s">
        <v>117</v>
      </c>
      <c r="B39" s="109"/>
      <c r="C39" s="117">
        <v>1</v>
      </c>
      <c r="D39" s="109"/>
      <c r="E39" s="138" t="s">
        <v>16</v>
      </c>
      <c r="F39" s="109"/>
      <c r="G39" s="136">
        <v>55000</v>
      </c>
      <c r="H39" s="109"/>
      <c r="I39" s="254">
        <f t="shared" si="0"/>
        <v>55000</v>
      </c>
      <c r="J39" s="114"/>
      <c r="K39" s="115">
        <v>20</v>
      </c>
      <c r="L39" s="116">
        <f t="shared" si="1"/>
        <v>5500</v>
      </c>
      <c r="M39" s="116">
        <f t="shared" ref="M39:M53" si="8">L39*C39</f>
        <v>5500</v>
      </c>
      <c r="N39" s="46">
        <v>0.06</v>
      </c>
      <c r="O39" s="125">
        <v>8.7184556976851402E-2</v>
      </c>
      <c r="P39" s="437">
        <f t="shared" ref="P39:P40" si="9">O39*(I39-M39)+(N39*M39)</f>
        <v>4645.635570354144</v>
      </c>
    </row>
    <row r="40" spans="1:16" s="52" customFormat="1" x14ac:dyDescent="0.25">
      <c r="A40" s="124" t="s">
        <v>118</v>
      </c>
      <c r="B40" s="109"/>
      <c r="C40" s="117">
        <v>1</v>
      </c>
      <c r="D40" s="109"/>
      <c r="E40" s="138" t="s">
        <v>16</v>
      </c>
      <c r="F40" s="109"/>
      <c r="G40" s="136">
        <v>41000</v>
      </c>
      <c r="H40" s="109"/>
      <c r="I40" s="254">
        <f t="shared" si="0"/>
        <v>41000</v>
      </c>
      <c r="J40" s="114"/>
      <c r="K40" s="115">
        <v>20</v>
      </c>
      <c r="L40" s="116">
        <f t="shared" si="1"/>
        <v>4100</v>
      </c>
      <c r="M40" s="116">
        <f t="shared" si="8"/>
        <v>4100</v>
      </c>
      <c r="N40" s="46">
        <v>0.06</v>
      </c>
      <c r="O40" s="125">
        <v>8.7184556976851402E-2</v>
      </c>
      <c r="P40" s="437">
        <f t="shared" si="9"/>
        <v>3463.1101524458168</v>
      </c>
    </row>
    <row r="41" spans="1:16" x14ac:dyDescent="0.25">
      <c r="A41" s="124" t="s">
        <v>27</v>
      </c>
      <c r="B41" s="109"/>
      <c r="C41" s="117">
        <v>2</v>
      </c>
      <c r="D41" s="109"/>
      <c r="E41" s="138" t="s">
        <v>16</v>
      </c>
      <c r="F41" s="109"/>
      <c r="G41" s="136">
        <v>35000</v>
      </c>
      <c r="H41" s="109"/>
      <c r="I41" s="254">
        <f t="shared" si="0"/>
        <v>70000</v>
      </c>
      <c r="J41" s="114"/>
      <c r="K41" s="115">
        <v>10</v>
      </c>
      <c r="L41" s="116">
        <f t="shared" si="1"/>
        <v>3500</v>
      </c>
      <c r="M41" s="116">
        <f t="shared" si="8"/>
        <v>7000</v>
      </c>
      <c r="N41" s="46">
        <v>0.06</v>
      </c>
      <c r="O41" s="126">
        <v>0.13589999999999999</v>
      </c>
      <c r="P41" s="437">
        <f t="shared" si="3"/>
        <v>9247.35</v>
      </c>
    </row>
    <row r="42" spans="1:16" x14ac:dyDescent="0.25">
      <c r="A42" s="135" t="s">
        <v>28</v>
      </c>
      <c r="B42" s="109"/>
      <c r="C42" s="117">
        <v>1</v>
      </c>
      <c r="D42" s="109"/>
      <c r="E42" s="138" t="s">
        <v>16</v>
      </c>
      <c r="F42" s="109"/>
      <c r="G42" s="136">
        <v>147000</v>
      </c>
      <c r="H42" s="109"/>
      <c r="I42" s="254">
        <f t="shared" si="0"/>
        <v>147000</v>
      </c>
      <c r="J42" s="114"/>
      <c r="K42" s="115">
        <v>10</v>
      </c>
      <c r="L42" s="116">
        <f t="shared" si="1"/>
        <v>14700</v>
      </c>
      <c r="M42" s="116">
        <f t="shared" si="8"/>
        <v>14700</v>
      </c>
      <c r="N42" s="46">
        <v>0.06</v>
      </c>
      <c r="O42" s="126">
        <v>0.13589999999999999</v>
      </c>
      <c r="P42" s="437">
        <f t="shared" si="3"/>
        <v>18861.57</v>
      </c>
    </row>
    <row r="43" spans="1:16" x14ac:dyDescent="0.25">
      <c r="A43" s="135" t="s">
        <v>29</v>
      </c>
      <c r="B43" s="109"/>
      <c r="C43" s="117">
        <v>2</v>
      </c>
      <c r="D43" s="109"/>
      <c r="E43" s="138" t="s">
        <v>16</v>
      </c>
      <c r="F43" s="109"/>
      <c r="G43" s="136">
        <v>74000</v>
      </c>
      <c r="H43" s="109"/>
      <c r="I43" s="254">
        <f t="shared" si="0"/>
        <v>148000</v>
      </c>
      <c r="J43" s="114"/>
      <c r="K43" s="115">
        <v>8</v>
      </c>
      <c r="L43" s="116">
        <f t="shared" si="1"/>
        <v>7400</v>
      </c>
      <c r="M43" s="116">
        <f t="shared" si="8"/>
        <v>14800</v>
      </c>
      <c r="N43" s="46">
        <v>0.06</v>
      </c>
      <c r="O43" s="126">
        <v>0.161</v>
      </c>
      <c r="P43" s="437">
        <f t="shared" si="3"/>
        <v>23080.600000000002</v>
      </c>
    </row>
    <row r="44" spans="1:16" s="53" customFormat="1" x14ac:dyDescent="0.25">
      <c r="A44" s="135" t="s">
        <v>123</v>
      </c>
      <c r="B44" s="109"/>
      <c r="C44" s="117">
        <v>2</v>
      </c>
      <c r="D44" s="109"/>
      <c r="E44" s="138" t="s">
        <v>16</v>
      </c>
      <c r="F44" s="109"/>
      <c r="G44" s="136">
        <v>35000</v>
      </c>
      <c r="H44" s="109"/>
      <c r="I44" s="254">
        <f t="shared" si="0"/>
        <v>70000</v>
      </c>
      <c r="J44" s="114"/>
      <c r="K44" s="115">
        <v>3</v>
      </c>
      <c r="L44" s="116">
        <f t="shared" si="1"/>
        <v>3500</v>
      </c>
      <c r="M44" s="116">
        <f t="shared" si="8"/>
        <v>7000</v>
      </c>
      <c r="N44" s="46">
        <v>0.06</v>
      </c>
      <c r="O44" s="126">
        <v>0.374109812790551</v>
      </c>
      <c r="P44" s="437">
        <f t="shared" ref="P44:P45" si="10">O44*(I44-M44)+(N44*M44)</f>
        <v>23988.918205804712</v>
      </c>
    </row>
    <row r="45" spans="1:16" s="53" customFormat="1" x14ac:dyDescent="0.25">
      <c r="A45" s="135" t="s">
        <v>195</v>
      </c>
      <c r="B45" s="109"/>
      <c r="C45" s="117">
        <v>1</v>
      </c>
      <c r="D45" s="109"/>
      <c r="E45" s="138" t="s">
        <v>16</v>
      </c>
      <c r="F45" s="109"/>
      <c r="G45" s="136">
        <v>50000</v>
      </c>
      <c r="H45" s="109"/>
      <c r="I45" s="254">
        <f t="shared" si="0"/>
        <v>50000</v>
      </c>
      <c r="J45" s="114"/>
      <c r="K45" s="115">
        <v>3</v>
      </c>
      <c r="L45" s="116">
        <f t="shared" si="1"/>
        <v>5000</v>
      </c>
      <c r="M45" s="116">
        <f t="shared" si="8"/>
        <v>5000</v>
      </c>
      <c r="N45" s="46">
        <v>0.06</v>
      </c>
      <c r="O45" s="126">
        <v>0.374109812790551</v>
      </c>
      <c r="P45" s="437">
        <f t="shared" si="10"/>
        <v>17134.941575574794</v>
      </c>
    </row>
    <row r="46" spans="1:16" x14ac:dyDescent="0.25">
      <c r="A46" s="135" t="s">
        <v>32</v>
      </c>
      <c r="B46" s="109"/>
      <c r="C46" s="117">
        <v>1</v>
      </c>
      <c r="D46" s="109"/>
      <c r="E46" s="138" t="s">
        <v>16</v>
      </c>
      <c r="F46" s="109"/>
      <c r="G46" s="136">
        <v>125000</v>
      </c>
      <c r="H46" s="109"/>
      <c r="I46" s="254">
        <f t="shared" si="0"/>
        <v>125000</v>
      </c>
      <c r="J46" s="114"/>
      <c r="K46" s="115">
        <v>10</v>
      </c>
      <c r="L46" s="116">
        <f t="shared" si="1"/>
        <v>12500</v>
      </c>
      <c r="M46" s="116">
        <f t="shared" si="8"/>
        <v>12500</v>
      </c>
      <c r="N46" s="46">
        <v>0.06</v>
      </c>
      <c r="O46" s="126">
        <v>0.13589999999999999</v>
      </c>
      <c r="P46" s="437">
        <f t="shared" si="3"/>
        <v>16038.75</v>
      </c>
    </row>
    <row r="47" spans="1:16" x14ac:dyDescent="0.25">
      <c r="A47" s="135" t="s">
        <v>33</v>
      </c>
      <c r="B47" s="109"/>
      <c r="C47" s="117">
        <v>1</v>
      </c>
      <c r="D47" s="109"/>
      <c r="E47" s="138" t="s">
        <v>16</v>
      </c>
      <c r="F47" s="109"/>
      <c r="G47" s="136">
        <v>65000</v>
      </c>
      <c r="H47" s="109"/>
      <c r="I47" s="254">
        <f t="shared" si="0"/>
        <v>65000</v>
      </c>
      <c r="J47" s="114"/>
      <c r="K47" s="115">
        <v>8</v>
      </c>
      <c r="L47" s="116">
        <f t="shared" si="1"/>
        <v>6500</v>
      </c>
      <c r="M47" s="116">
        <f t="shared" si="8"/>
        <v>6500</v>
      </c>
      <c r="N47" s="46">
        <v>0.06</v>
      </c>
      <c r="O47" s="126">
        <v>0.161</v>
      </c>
      <c r="P47" s="437">
        <f t="shared" si="3"/>
        <v>9808.5</v>
      </c>
    </row>
    <row r="48" spans="1:16" s="52" customFormat="1" x14ac:dyDescent="0.25">
      <c r="A48" s="135" t="s">
        <v>121</v>
      </c>
      <c r="B48" s="109"/>
      <c r="C48" s="117">
        <v>2</v>
      </c>
      <c r="D48" s="109"/>
      <c r="E48" s="138" t="s">
        <v>16</v>
      </c>
      <c r="F48" s="109"/>
      <c r="G48" s="136">
        <v>16188</v>
      </c>
      <c r="H48" s="109"/>
      <c r="I48" s="254">
        <f t="shared" si="0"/>
        <v>32376</v>
      </c>
      <c r="J48" s="114"/>
      <c r="K48" s="115">
        <v>20</v>
      </c>
      <c r="L48" s="116">
        <f t="shared" si="1"/>
        <v>1618.8000000000002</v>
      </c>
      <c r="M48" s="116">
        <f t="shared" si="8"/>
        <v>3237.6000000000004</v>
      </c>
      <c r="N48" s="46">
        <v>0.06</v>
      </c>
      <c r="O48" s="125">
        <v>8.7184556976851402E-2</v>
      </c>
      <c r="P48" s="437">
        <f t="shared" ref="P48:P52" si="11">O48*(I48-M48)+(N48*M48)</f>
        <v>2734.674495014287</v>
      </c>
    </row>
    <row r="49" spans="1:16" s="53" customFormat="1" x14ac:dyDescent="0.25">
      <c r="A49" s="135" t="s">
        <v>119</v>
      </c>
      <c r="B49" s="109"/>
      <c r="C49" s="117">
        <v>1</v>
      </c>
      <c r="D49" s="109"/>
      <c r="E49" s="138" t="s">
        <v>16</v>
      </c>
      <c r="F49" s="109"/>
      <c r="G49" s="136">
        <v>64500</v>
      </c>
      <c r="H49" s="109"/>
      <c r="I49" s="254">
        <f t="shared" si="0"/>
        <v>64500</v>
      </c>
      <c r="J49" s="114"/>
      <c r="K49" s="115">
        <v>10</v>
      </c>
      <c r="L49" s="116">
        <f t="shared" si="1"/>
        <v>6450</v>
      </c>
      <c r="M49" s="116">
        <f t="shared" si="8"/>
        <v>6450</v>
      </c>
      <c r="N49" s="46">
        <v>0.06</v>
      </c>
      <c r="O49" s="126">
        <v>0.13589999999999999</v>
      </c>
      <c r="P49" s="437">
        <f t="shared" si="11"/>
        <v>8275.994999999999</v>
      </c>
    </row>
    <row r="50" spans="1:16" s="52" customFormat="1" x14ac:dyDescent="0.25">
      <c r="A50" s="135" t="s">
        <v>120</v>
      </c>
      <c r="B50" s="109"/>
      <c r="C50" s="117">
        <v>1</v>
      </c>
      <c r="D50" s="109"/>
      <c r="E50" s="138" t="s">
        <v>16</v>
      </c>
      <c r="F50" s="109"/>
      <c r="G50" s="136">
        <v>45000</v>
      </c>
      <c r="H50" s="109"/>
      <c r="I50" s="254">
        <f t="shared" si="0"/>
        <v>45000</v>
      </c>
      <c r="J50" s="114"/>
      <c r="K50" s="115">
        <v>20</v>
      </c>
      <c r="L50" s="116">
        <f t="shared" si="1"/>
        <v>4500</v>
      </c>
      <c r="M50" s="116">
        <f t="shared" si="8"/>
        <v>4500</v>
      </c>
      <c r="N50" s="46">
        <v>0.06</v>
      </c>
      <c r="O50" s="125">
        <v>8.7184556976851402E-2</v>
      </c>
      <c r="P50" s="437">
        <f t="shared" si="11"/>
        <v>3800.9745575624816</v>
      </c>
    </row>
    <row r="51" spans="1:16" s="53" customFormat="1" x14ac:dyDescent="0.25">
      <c r="A51" s="135" t="s">
        <v>193</v>
      </c>
      <c r="B51" s="109"/>
      <c r="C51" s="117">
        <v>1</v>
      </c>
      <c r="D51" s="109"/>
      <c r="E51" s="138" t="s">
        <v>16</v>
      </c>
      <c r="F51" s="109"/>
      <c r="G51" s="136">
        <v>3000</v>
      </c>
      <c r="H51" s="109"/>
      <c r="I51" s="254">
        <f t="shared" si="0"/>
        <v>3000</v>
      </c>
      <c r="J51" s="114"/>
      <c r="K51" s="115">
        <v>20</v>
      </c>
      <c r="L51" s="116">
        <f t="shared" si="1"/>
        <v>300</v>
      </c>
      <c r="M51" s="116">
        <f t="shared" si="8"/>
        <v>300</v>
      </c>
      <c r="N51" s="46">
        <v>0.06</v>
      </c>
      <c r="O51" s="125">
        <v>8.7184556976851402E-2</v>
      </c>
      <c r="P51" s="437">
        <f t="shared" si="11"/>
        <v>253.39830383749879</v>
      </c>
    </row>
    <row r="52" spans="1:16" s="53" customFormat="1" x14ac:dyDescent="0.25">
      <c r="A52" s="135" t="s">
        <v>194</v>
      </c>
      <c r="B52" s="109"/>
      <c r="C52" s="117">
        <v>1</v>
      </c>
      <c r="D52" s="109"/>
      <c r="E52" s="138" t="s">
        <v>16</v>
      </c>
      <c r="F52" s="109"/>
      <c r="G52" s="136">
        <v>9127</v>
      </c>
      <c r="H52" s="109"/>
      <c r="I52" s="254">
        <f t="shared" si="0"/>
        <v>9127</v>
      </c>
      <c r="J52" s="114"/>
      <c r="K52" s="115">
        <v>10</v>
      </c>
      <c r="L52" s="116">
        <f t="shared" si="1"/>
        <v>912.7</v>
      </c>
      <c r="M52" s="116">
        <f t="shared" si="8"/>
        <v>912.7</v>
      </c>
      <c r="N52" s="46">
        <v>0.06</v>
      </c>
      <c r="O52" s="126">
        <v>0.13589999999999999</v>
      </c>
      <c r="P52" s="437">
        <f t="shared" si="11"/>
        <v>1171.0853699999998</v>
      </c>
    </row>
    <row r="53" spans="1:16" x14ac:dyDescent="0.25">
      <c r="A53" s="135" t="s">
        <v>196</v>
      </c>
      <c r="B53" s="109"/>
      <c r="C53" s="117">
        <v>1</v>
      </c>
      <c r="D53" s="109"/>
      <c r="E53" s="138" t="s">
        <v>16</v>
      </c>
      <c r="F53" s="109"/>
      <c r="G53" s="136">
        <v>24500</v>
      </c>
      <c r="H53" s="109"/>
      <c r="I53" s="254">
        <f t="shared" si="0"/>
        <v>24500</v>
      </c>
      <c r="J53" s="114"/>
      <c r="K53" s="115">
        <v>8</v>
      </c>
      <c r="L53" s="116">
        <f t="shared" si="1"/>
        <v>2450</v>
      </c>
      <c r="M53" s="116">
        <f t="shared" si="8"/>
        <v>2450</v>
      </c>
      <c r="N53" s="46">
        <v>0.06</v>
      </c>
      <c r="O53" s="126">
        <v>0.161</v>
      </c>
      <c r="P53" s="437">
        <f t="shared" ref="P53" si="12">O53*(I53-M53)+(N53*M53)</f>
        <v>3697.05</v>
      </c>
    </row>
    <row r="54" spans="1:16" s="53" customFormat="1" x14ac:dyDescent="0.25">
      <c r="A54" s="135" t="s">
        <v>30</v>
      </c>
      <c r="B54" s="109"/>
      <c r="C54" s="117">
        <v>1</v>
      </c>
      <c r="D54" s="109"/>
      <c r="E54" s="138" t="s">
        <v>16</v>
      </c>
      <c r="F54" s="109"/>
      <c r="G54" s="136">
        <v>60000</v>
      </c>
      <c r="H54" s="109"/>
      <c r="I54" s="254">
        <v>60000</v>
      </c>
      <c r="J54" s="114"/>
      <c r="K54" s="115">
        <v>16</v>
      </c>
      <c r="L54" s="116">
        <v>0</v>
      </c>
      <c r="M54" s="116">
        <f t="shared" ref="M54" si="13">L54*C54</f>
        <v>0</v>
      </c>
      <c r="N54" s="46">
        <v>7.0000000000000007E-2</v>
      </c>
      <c r="O54" s="126">
        <v>0.105857647726243</v>
      </c>
      <c r="P54" s="437">
        <f t="shared" ref="P54" si="14">O54*(I54-L54)+(N54*L54)</f>
        <v>6351.4588635745795</v>
      </c>
    </row>
    <row r="55" spans="1:16" s="311" customFormat="1" ht="6.75" customHeight="1" x14ac:dyDescent="0.25">
      <c r="A55" s="334"/>
      <c r="B55" s="334"/>
      <c r="C55" s="390"/>
      <c r="D55" s="334"/>
      <c r="E55" s="335"/>
      <c r="F55" s="334"/>
      <c r="G55" s="337"/>
      <c r="H55" s="334"/>
      <c r="I55" s="338"/>
      <c r="J55" s="339"/>
      <c r="K55" s="115"/>
      <c r="L55" s="341"/>
      <c r="M55" s="341"/>
      <c r="N55" s="322"/>
      <c r="O55" s="347"/>
      <c r="P55" s="408"/>
    </row>
    <row r="56" spans="1:16" s="53" customFormat="1" ht="15" customHeight="1" x14ac:dyDescent="0.25">
      <c r="A56" s="282" t="s">
        <v>226</v>
      </c>
      <c r="B56" s="127"/>
      <c r="C56" s="283"/>
      <c r="D56" s="127"/>
      <c r="E56" s="129"/>
      <c r="F56" s="127"/>
      <c r="G56" s="284"/>
      <c r="H56" s="109"/>
      <c r="I56" s="255">
        <f>SUM(G57:G60)</f>
        <v>36797.012000000002</v>
      </c>
      <c r="J56" s="114"/>
      <c r="K56" s="285"/>
      <c r="L56" s="286"/>
      <c r="M56" s="287"/>
      <c r="N56" s="46"/>
      <c r="O56" s="126"/>
      <c r="P56" s="437"/>
    </row>
    <row r="57" spans="1:16" s="53" customFormat="1" ht="15" customHeight="1" x14ac:dyDescent="0.25">
      <c r="A57" s="135" t="s">
        <v>227</v>
      </c>
      <c r="B57" s="109"/>
      <c r="C57" s="117">
        <v>1</v>
      </c>
      <c r="D57" s="109"/>
      <c r="E57" s="138" t="s">
        <v>16</v>
      </c>
      <c r="F57" s="109"/>
      <c r="G57" s="136">
        <f>(I28+I24+I20+I15)/1000*5</f>
        <v>30025</v>
      </c>
      <c r="H57" s="109"/>
      <c r="I57" s="254">
        <f t="shared" ref="I57:I59" si="15">C57*G57</f>
        <v>30025</v>
      </c>
      <c r="J57" s="114"/>
      <c r="K57" s="288"/>
      <c r="L57" s="116"/>
      <c r="M57" s="289"/>
      <c r="N57" s="46"/>
      <c r="O57" s="126"/>
      <c r="P57" s="437"/>
    </row>
    <row r="58" spans="1:16" s="53" customFormat="1" ht="15" customHeight="1" x14ac:dyDescent="0.25">
      <c r="A58" s="135" t="s">
        <v>228</v>
      </c>
      <c r="B58" s="109"/>
      <c r="C58" s="117">
        <v>1</v>
      </c>
      <c r="D58" s="109"/>
      <c r="E58" s="138" t="s">
        <v>16</v>
      </c>
      <c r="F58" s="109"/>
      <c r="G58" s="139">
        <f>I32/1000*4</f>
        <v>5626.0119999999997</v>
      </c>
      <c r="H58" s="109"/>
      <c r="I58" s="254">
        <f t="shared" si="15"/>
        <v>5626.0119999999997</v>
      </c>
      <c r="J58" s="114"/>
      <c r="K58" s="288"/>
      <c r="L58" s="116"/>
      <c r="M58" s="289"/>
      <c r="N58" s="46"/>
      <c r="O58" s="126"/>
      <c r="P58" s="437"/>
    </row>
    <row r="59" spans="1:16" s="53" customFormat="1" ht="15" customHeight="1" x14ac:dyDescent="0.25">
      <c r="A59" s="135" t="s">
        <v>229</v>
      </c>
      <c r="B59" s="109"/>
      <c r="C59" s="117">
        <v>1</v>
      </c>
      <c r="D59" s="109"/>
      <c r="E59" s="138" t="s">
        <v>16</v>
      </c>
      <c r="F59" s="109"/>
      <c r="G59" s="136">
        <v>1146</v>
      </c>
      <c r="H59" s="109"/>
      <c r="I59" s="254">
        <f t="shared" si="15"/>
        <v>1146</v>
      </c>
      <c r="J59" s="114"/>
      <c r="K59" s="288"/>
      <c r="L59" s="116"/>
      <c r="M59" s="289"/>
      <c r="N59" s="46"/>
      <c r="O59" s="126"/>
      <c r="P59" s="437"/>
    </row>
    <row r="60" spans="1:16" s="311" customFormat="1" ht="6.75" customHeight="1" x14ac:dyDescent="0.25">
      <c r="A60" s="334"/>
      <c r="B60" s="334"/>
      <c r="C60" s="390"/>
      <c r="D60" s="334"/>
      <c r="E60" s="335"/>
      <c r="F60" s="334"/>
      <c r="G60" s="337"/>
      <c r="H60" s="334"/>
      <c r="I60" s="338"/>
      <c r="J60" s="339"/>
      <c r="K60" s="115"/>
      <c r="L60" s="341"/>
      <c r="M60" s="341"/>
      <c r="N60" s="322"/>
      <c r="O60" s="347"/>
      <c r="P60" s="408"/>
    </row>
    <row r="61" spans="1:16" x14ac:dyDescent="0.25">
      <c r="A61" s="109" t="s">
        <v>31</v>
      </c>
      <c r="B61" s="109"/>
      <c r="C61" s="110"/>
      <c r="D61" s="109"/>
      <c r="E61" s="111"/>
      <c r="F61" s="109"/>
      <c r="G61" s="109"/>
      <c r="H61" s="109"/>
      <c r="I61" s="254">
        <f>SUM(I8:I59)-(I8+I11+I15+I20+I24+I28+I32+I56)</f>
        <v>17583300.012000006</v>
      </c>
      <c r="J61" s="114"/>
      <c r="K61" s="45"/>
      <c r="L61" s="247">
        <f>SUM(L8:L60)</f>
        <v>109056.5</v>
      </c>
      <c r="M61" s="310"/>
      <c r="N61" s="46"/>
      <c r="O61" s="126"/>
      <c r="P61" s="408"/>
    </row>
    <row r="62" spans="1:16" x14ac:dyDescent="0.25">
      <c r="A62" s="109" t="s">
        <v>237</v>
      </c>
      <c r="B62" s="109"/>
      <c r="C62" s="110"/>
      <c r="D62" s="109"/>
      <c r="E62" s="111"/>
      <c r="F62" s="109"/>
      <c r="G62" s="109"/>
      <c r="H62" s="109"/>
      <c r="I62" s="254">
        <f>I61/$C$9</f>
        <v>3516.6600024000013</v>
      </c>
      <c r="J62" s="114"/>
      <c r="K62" s="115"/>
      <c r="L62" s="430">
        <f>L61/5000</f>
        <v>21.811299999999999</v>
      </c>
      <c r="M62" s="309"/>
      <c r="N62" s="46"/>
      <c r="O62" s="126"/>
      <c r="P62" s="408"/>
    </row>
    <row r="63" spans="1:16" s="311" customFormat="1" ht="6.75" customHeight="1" x14ac:dyDescent="0.25">
      <c r="A63" s="334"/>
      <c r="B63" s="334"/>
      <c r="C63" s="390"/>
      <c r="D63" s="334"/>
      <c r="E63" s="335"/>
      <c r="F63" s="334"/>
      <c r="G63" s="337"/>
      <c r="H63" s="334"/>
      <c r="I63" s="338"/>
      <c r="J63" s="339"/>
      <c r="K63" s="115"/>
      <c r="L63" s="341"/>
      <c r="M63" s="341"/>
      <c r="N63" s="322"/>
      <c r="O63" s="347"/>
      <c r="P63" s="408"/>
    </row>
    <row r="64" spans="1:16" s="300" customFormat="1" ht="15" customHeight="1" x14ac:dyDescent="0.25">
      <c r="A64" s="334" t="s">
        <v>233</v>
      </c>
      <c r="B64" s="303"/>
      <c r="C64" s="128"/>
      <c r="D64" s="303"/>
      <c r="E64" s="307"/>
      <c r="F64" s="303"/>
      <c r="G64" s="130"/>
      <c r="H64" s="302"/>
      <c r="I64" s="308">
        <f>AVERAGE(I61,L61)</f>
        <v>8846178.2560000028</v>
      </c>
      <c r="J64" s="304"/>
      <c r="K64" s="115"/>
      <c r="L64" s="305"/>
      <c r="M64" s="305"/>
      <c r="N64" s="301"/>
      <c r="O64" s="306"/>
      <c r="P64" s="408"/>
    </row>
    <row r="65" spans="1:16" s="300" customFormat="1" ht="15" customHeight="1" x14ac:dyDescent="0.25">
      <c r="A65" s="334" t="s">
        <v>236</v>
      </c>
      <c r="B65" s="303"/>
      <c r="C65" s="128"/>
      <c r="D65" s="303"/>
      <c r="E65" s="307"/>
      <c r="F65" s="303"/>
      <c r="G65" s="130"/>
      <c r="H65" s="302"/>
      <c r="I65" s="435">
        <f>I64/5000</f>
        <v>1769.2356512000006</v>
      </c>
      <c r="J65" s="304"/>
      <c r="K65" s="115"/>
      <c r="L65" s="305"/>
      <c r="M65" s="305"/>
      <c r="N65" s="301"/>
      <c r="O65" s="306"/>
      <c r="P65" s="408"/>
    </row>
    <row r="66" spans="1:16" s="311" customFormat="1" ht="6.75" customHeight="1" x14ac:dyDescent="0.25">
      <c r="A66" s="334"/>
      <c r="B66" s="334"/>
      <c r="C66" s="390"/>
      <c r="D66" s="334"/>
      <c r="E66" s="335"/>
      <c r="F66" s="334"/>
      <c r="G66" s="337"/>
      <c r="H66" s="334"/>
      <c r="I66" s="338"/>
      <c r="J66" s="339"/>
      <c r="K66" s="115"/>
      <c r="L66" s="341"/>
      <c r="M66" s="341"/>
      <c r="N66" s="322"/>
      <c r="O66" s="347"/>
      <c r="P66" s="408"/>
    </row>
    <row r="67" spans="1:16" x14ac:dyDescent="0.25">
      <c r="A67" s="109" t="s">
        <v>112</v>
      </c>
      <c r="B67" s="109"/>
      <c r="C67" s="110"/>
      <c r="D67" s="109"/>
      <c r="E67" s="111"/>
      <c r="F67" s="109"/>
      <c r="G67" s="109"/>
      <c r="H67" s="109"/>
      <c r="I67" s="254">
        <f>P67</f>
        <v>2357057.9620941682</v>
      </c>
      <c r="J67" s="114"/>
      <c r="K67" s="45"/>
      <c r="L67" s="247"/>
      <c r="M67" s="247"/>
      <c r="N67" s="46"/>
      <c r="O67" s="126"/>
      <c r="P67" s="437">
        <f>SUM($P$8:$P$62)-$P$32</f>
        <v>2357057.9620941682</v>
      </c>
    </row>
    <row r="68" spans="1:16" x14ac:dyDescent="0.25">
      <c r="A68" s="109" t="s">
        <v>238</v>
      </c>
      <c r="B68" s="109"/>
      <c r="C68" s="110"/>
      <c r="D68" s="109"/>
      <c r="E68" s="111"/>
      <c r="F68" s="109"/>
      <c r="G68" s="109"/>
      <c r="H68" s="109"/>
      <c r="I68" s="254">
        <f>P68</f>
        <v>471.41159241883366</v>
      </c>
      <c r="J68" s="114"/>
      <c r="K68" s="131"/>
      <c r="L68" s="248"/>
      <c r="M68" s="248"/>
      <c r="N68" s="231"/>
      <c r="O68" s="238"/>
      <c r="P68" s="437">
        <f>P67/FreeStall_No.</f>
        <v>471.41159241883366</v>
      </c>
    </row>
    <row r="69" spans="1:16" ht="1.5" customHeight="1" x14ac:dyDescent="0.25">
      <c r="A69" s="104"/>
      <c r="B69" s="104"/>
      <c r="C69" s="103"/>
      <c r="D69" s="104"/>
      <c r="E69" s="105"/>
      <c r="F69" s="104"/>
      <c r="G69" s="104"/>
      <c r="H69" s="104"/>
      <c r="I69" s="106"/>
      <c r="J69" s="107"/>
      <c r="K69" s="132"/>
      <c r="L69" s="249"/>
      <c r="M69" s="249"/>
      <c r="N69" s="232"/>
      <c r="O69" s="239"/>
      <c r="P69" s="438"/>
    </row>
    <row r="70" spans="1:16" s="53" customFormat="1" x14ac:dyDescent="0.25">
      <c r="A70" s="149"/>
      <c r="B70" s="149"/>
      <c r="C70" s="151"/>
      <c r="D70" s="149"/>
      <c r="E70" s="152"/>
      <c r="F70" s="149"/>
      <c r="G70" s="149"/>
      <c r="H70" s="149"/>
      <c r="I70" s="149"/>
      <c r="J70" s="149"/>
      <c r="K70" s="217"/>
      <c r="L70" s="250"/>
      <c r="M70" s="250"/>
      <c r="N70" s="218"/>
      <c r="O70" s="240"/>
      <c r="P70" s="439"/>
    </row>
    <row r="71" spans="1:16" s="53" customFormat="1" x14ac:dyDescent="0.25">
      <c r="A71" s="149"/>
      <c r="B71" s="149"/>
      <c r="C71" s="151"/>
      <c r="D71" s="149"/>
      <c r="E71" s="152"/>
      <c r="F71" s="149"/>
      <c r="G71" s="149"/>
      <c r="H71" s="149"/>
      <c r="I71" s="149"/>
      <c r="J71" s="149"/>
      <c r="K71" s="217"/>
      <c r="L71" s="250"/>
      <c r="M71" s="250"/>
      <c r="N71" s="218"/>
      <c r="O71" s="240"/>
      <c r="P71" s="439"/>
    </row>
    <row r="72" spans="1:16" s="53" customFormat="1" x14ac:dyDescent="0.25">
      <c r="A72" s="149"/>
      <c r="B72" s="149"/>
      <c r="C72" s="151"/>
      <c r="D72" s="149"/>
      <c r="E72" s="152"/>
      <c r="F72" s="149"/>
      <c r="G72" s="149"/>
      <c r="H72" s="149"/>
      <c r="I72" s="149"/>
      <c r="J72" s="149"/>
      <c r="K72" s="217"/>
      <c r="L72" s="250"/>
      <c r="M72" s="250"/>
      <c r="N72" s="218"/>
      <c r="O72" s="240"/>
      <c r="P72" s="439"/>
    </row>
    <row r="73" spans="1:16" s="53" customFormat="1" x14ac:dyDescent="0.25">
      <c r="A73" s="41"/>
      <c r="B73" s="41"/>
      <c r="C73" s="151"/>
      <c r="D73" s="41"/>
      <c r="E73" s="154"/>
      <c r="F73" s="41"/>
      <c r="G73" s="41"/>
      <c r="H73" s="41"/>
      <c r="I73" s="41"/>
      <c r="J73" s="41"/>
      <c r="K73" s="219"/>
      <c r="L73" s="251"/>
      <c r="M73" s="251"/>
      <c r="N73" s="218"/>
      <c r="O73" s="241"/>
      <c r="P73" s="440"/>
    </row>
    <row r="74" spans="1:16" s="53" customFormat="1" x14ac:dyDescent="0.25">
      <c r="A74" s="41"/>
      <c r="B74" s="41"/>
      <c r="C74" s="151"/>
      <c r="D74" s="41"/>
      <c r="E74" s="154"/>
      <c r="F74" s="41"/>
      <c r="G74" s="41"/>
      <c r="H74" s="41"/>
      <c r="I74" s="41"/>
      <c r="J74" s="41"/>
      <c r="K74" s="219"/>
      <c r="L74" s="251"/>
      <c r="M74" s="251"/>
      <c r="N74" s="218"/>
      <c r="O74" s="241"/>
      <c r="P74" s="440"/>
    </row>
    <row r="75" spans="1:16" s="53" customFormat="1" x14ac:dyDescent="0.25">
      <c r="A75" s="41"/>
      <c r="B75" s="41"/>
      <c r="C75" s="151"/>
      <c r="D75" s="41"/>
      <c r="E75" s="154"/>
      <c r="F75" s="41"/>
      <c r="G75" s="41"/>
      <c r="H75" s="41"/>
      <c r="I75" s="41"/>
      <c r="J75" s="41"/>
      <c r="K75" s="219"/>
      <c r="L75" s="251"/>
      <c r="M75" s="251"/>
      <c r="N75" s="218"/>
      <c r="O75" s="241"/>
      <c r="P75" s="440"/>
    </row>
    <row r="76" spans="1:16" s="53" customFormat="1" x14ac:dyDescent="0.25">
      <c r="A76" s="41"/>
      <c r="B76" s="41"/>
      <c r="C76" s="151"/>
      <c r="D76" s="41"/>
      <c r="E76" s="154"/>
      <c r="F76" s="41"/>
      <c r="G76" s="41"/>
      <c r="H76" s="41"/>
      <c r="I76" s="41"/>
      <c r="J76" s="41"/>
      <c r="K76" s="219"/>
      <c r="L76" s="251"/>
      <c r="M76" s="251"/>
      <c r="N76" s="218"/>
      <c r="O76" s="241"/>
      <c r="P76" s="440"/>
    </row>
    <row r="77" spans="1:16" s="53" customFormat="1" x14ac:dyDescent="0.25">
      <c r="A77" s="41"/>
      <c r="B77" s="41"/>
      <c r="C77" s="151"/>
      <c r="D77" s="41"/>
      <c r="E77" s="154"/>
      <c r="F77" s="41"/>
      <c r="G77" s="41"/>
      <c r="H77" s="41"/>
      <c r="I77" s="41"/>
      <c r="J77" s="41"/>
      <c r="K77" s="219"/>
      <c r="L77" s="251"/>
      <c r="M77" s="251"/>
      <c r="N77" s="218"/>
      <c r="O77" s="241"/>
      <c r="P77" s="440"/>
    </row>
    <row r="78" spans="1:16" s="53" customFormat="1" x14ac:dyDescent="0.25">
      <c r="A78" s="41"/>
      <c r="B78" s="41"/>
      <c r="C78" s="151"/>
      <c r="D78" s="41"/>
      <c r="E78" s="154"/>
      <c r="F78" s="41"/>
      <c r="G78" s="41"/>
      <c r="H78" s="41"/>
      <c r="I78" s="41"/>
      <c r="J78" s="41"/>
      <c r="K78" s="219"/>
      <c r="L78" s="251"/>
      <c r="M78" s="251"/>
      <c r="N78" s="218"/>
      <c r="O78" s="241"/>
      <c r="P78" s="440"/>
    </row>
    <row r="79" spans="1:16" s="53" customFormat="1" x14ac:dyDescent="0.25">
      <c r="C79" s="25"/>
      <c r="E79" s="22"/>
      <c r="I79" s="21"/>
      <c r="K79" s="63"/>
      <c r="L79" s="252"/>
      <c r="M79" s="252"/>
      <c r="N79" s="220"/>
      <c r="O79" s="242"/>
      <c r="P79" s="441"/>
    </row>
  </sheetData>
  <mergeCells count="3">
    <mergeCell ref="N5:P5"/>
    <mergeCell ref="M1:P1"/>
    <mergeCell ref="A1:J1"/>
  </mergeCells>
  <printOptions horizontalCentered="1"/>
  <pageMargins left="0.7" right="0.7" top="0.75" bottom="0.75" header="0.3" footer="0.3"/>
  <pageSetup scale="71" orientation="portrait" r:id="rId1"/>
  <headerFooter>
    <oddFooter>&amp;L&amp;F&amp;C&amp;A&amp;R&amp;D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D19" sqref="D19"/>
    </sheetView>
  </sheetViews>
  <sheetFormatPr defaultRowHeight="15" x14ac:dyDescent="0.25"/>
  <sheetData>
    <row r="1" spans="1:14" ht="15.75" x14ac:dyDescent="0.25">
      <c r="A1" s="278" t="s">
        <v>115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5.75" x14ac:dyDescent="0.25">
      <c r="A2" s="279" t="s">
        <v>101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</row>
    <row r="3" spans="1:14" ht="15.75" x14ac:dyDescent="0.25">
      <c r="A3" s="49" t="s">
        <v>116</v>
      </c>
      <c r="B3" s="50">
        <v>0.06</v>
      </c>
      <c r="C3" s="50">
        <v>6.5000000000000002E-2</v>
      </c>
      <c r="D3" s="50">
        <v>7.0000000000000007E-2</v>
      </c>
      <c r="E3" s="50">
        <v>7.4999999999999997E-2</v>
      </c>
      <c r="F3" s="50">
        <v>0.08</v>
      </c>
      <c r="G3" s="50">
        <v>8.5000000000000006E-2</v>
      </c>
      <c r="H3" s="50">
        <v>0.09</v>
      </c>
      <c r="I3" s="50">
        <v>9.5000000000000001E-2</v>
      </c>
      <c r="J3" s="50">
        <v>0.1</v>
      </c>
      <c r="K3" s="50">
        <v>0.105</v>
      </c>
      <c r="L3" s="50">
        <v>0.11</v>
      </c>
      <c r="M3" s="50">
        <v>0.115</v>
      </c>
      <c r="N3" s="50">
        <v>0.12</v>
      </c>
    </row>
    <row r="4" spans="1:14" ht="15.75" x14ac:dyDescent="0.25">
      <c r="A4" s="47">
        <v>1</v>
      </c>
      <c r="B4" s="48">
        <v>1.0599999999999981</v>
      </c>
      <c r="C4" s="48">
        <v>1.0650000000000002</v>
      </c>
      <c r="D4" s="48">
        <v>1.07</v>
      </c>
      <c r="E4" s="48">
        <v>1.0749999999999997</v>
      </c>
      <c r="F4" s="48">
        <v>1.0799999999999985</v>
      </c>
      <c r="G4" s="48">
        <v>1.0850000000000002</v>
      </c>
      <c r="H4" s="48">
        <v>1.0899999999999992</v>
      </c>
      <c r="I4" s="48">
        <v>1.0950000000000009</v>
      </c>
      <c r="J4" s="48">
        <v>1.0999999999999996</v>
      </c>
      <c r="K4" s="48">
        <v>1.105</v>
      </c>
      <c r="L4" s="48">
        <v>1.109999999999999</v>
      </c>
      <c r="M4" s="48">
        <v>1.1150000000000004</v>
      </c>
      <c r="N4" s="48">
        <v>1.1199999999999992</v>
      </c>
    </row>
    <row r="5" spans="1:14" ht="15.75" x14ac:dyDescent="0.25">
      <c r="A5" s="47">
        <v>2</v>
      </c>
      <c r="B5" s="48">
        <v>0.54543689320388289</v>
      </c>
      <c r="C5" s="48">
        <v>0.54926150121065431</v>
      </c>
      <c r="D5" s="48">
        <v>0.55309178743961329</v>
      </c>
      <c r="E5" s="48">
        <v>0.55692771084337367</v>
      </c>
      <c r="F5" s="48">
        <v>0.56076923076923058</v>
      </c>
      <c r="G5" s="48">
        <v>0.56461630695443676</v>
      </c>
      <c r="H5" s="48">
        <v>0.56846889952153068</v>
      </c>
      <c r="I5" s="48">
        <v>0.57232696897374713</v>
      </c>
      <c r="J5" s="48">
        <v>0.57619047619047592</v>
      </c>
      <c r="K5" s="48">
        <v>0.58005938242280286</v>
      </c>
      <c r="L5" s="48">
        <v>0.58393364928909897</v>
      </c>
      <c r="M5" s="48">
        <v>0.5878132387706857</v>
      </c>
      <c r="N5" s="48">
        <v>0.59169811320754695</v>
      </c>
    </row>
    <row r="6" spans="1:14" ht="15.75" x14ac:dyDescent="0.25">
      <c r="A6" s="47">
        <v>3</v>
      </c>
      <c r="B6" s="48">
        <v>0.374109812790551</v>
      </c>
      <c r="C6" s="48">
        <v>0.37757570192781098</v>
      </c>
      <c r="D6" s="48">
        <v>0.38105166568166948</v>
      </c>
      <c r="E6" s="48">
        <v>0.38453762816792436</v>
      </c>
      <c r="F6" s="48">
        <v>0.38803351404632802</v>
      </c>
      <c r="G6" s="48">
        <v>0.39153924851903221</v>
      </c>
      <c r="H6" s="48">
        <v>0.39505475732894041</v>
      </c>
      <c r="I6" s="48">
        <v>0.39857996675799373</v>
      </c>
      <c r="J6" s="48">
        <v>0.40211480362537733</v>
      </c>
      <c r="K6" s="48">
        <v>0.4056591952856638</v>
      </c>
      <c r="L6" s="48">
        <v>0.40921306962688109</v>
      </c>
      <c r="M6" s="48">
        <v>0.41277635506852584</v>
      </c>
      <c r="N6" s="48">
        <v>0.41634898055950659</v>
      </c>
    </row>
    <row r="7" spans="1:14" ht="15.75" x14ac:dyDescent="0.25">
      <c r="A7" s="47">
        <v>4</v>
      </c>
      <c r="B7" s="48">
        <v>0.2885914923732732</v>
      </c>
      <c r="C7" s="48">
        <v>0.29190274043770204</v>
      </c>
      <c r="D7" s="48">
        <v>0.29522811666726351</v>
      </c>
      <c r="E7" s="48">
        <v>0.29856750865450793</v>
      </c>
      <c r="F7" s="48">
        <v>0.30192080445403918</v>
      </c>
      <c r="G7" s="48">
        <v>0.30528789259467298</v>
      </c>
      <c r="H7" s="48">
        <v>0.30866866209109761</v>
      </c>
      <c r="I7" s="48">
        <v>0.31206300245506396</v>
      </c>
      <c r="J7" s="48">
        <v>0.31547080370609765</v>
      </c>
      <c r="K7" s="48">
        <v>0.31889195638176188</v>
      </c>
      <c r="L7" s="48">
        <v>0.32232635154746614</v>
      </c>
      <c r="M7" s="48">
        <v>0.32577388080584224</v>
      </c>
      <c r="N7" s="48">
        <v>0.32923443630568971</v>
      </c>
    </row>
    <row r="8" spans="1:14" ht="15.75" x14ac:dyDescent="0.25">
      <c r="A8" s="47">
        <v>5</v>
      </c>
      <c r="B8" s="48">
        <v>0.23739640043118937</v>
      </c>
      <c r="C8" s="48">
        <v>0.24063453759748696</v>
      </c>
      <c r="D8" s="48">
        <v>0.24389069444137404</v>
      </c>
      <c r="E8" s="48">
        <v>0.24716471778672036</v>
      </c>
      <c r="F8" s="48">
        <v>0.25045645456683652</v>
      </c>
      <c r="G8" s="48">
        <v>0.25376575186549916</v>
      </c>
      <c r="H8" s="48">
        <v>0.25709245695674476</v>
      </c>
      <c r="I8" s="48">
        <v>0.26043641734345607</v>
      </c>
      <c r="J8" s="48">
        <v>0.26379748079474524</v>
      </c>
      <c r="K8" s="48">
        <v>0.26717549538216268</v>
      </c>
      <c r="L8" s="48">
        <v>0.27057030951473438</v>
      </c>
      <c r="M8" s="48">
        <v>0.27398177197285556</v>
      </c>
      <c r="N8" s="48">
        <v>0.27740973194104873</v>
      </c>
    </row>
    <row r="9" spans="1:14" ht="15.75" x14ac:dyDescent="0.25">
      <c r="A9" s="47">
        <v>6</v>
      </c>
      <c r="B9" s="48">
        <v>0.20336262847489525</v>
      </c>
      <c r="C9" s="48">
        <v>0.20656831224254543</v>
      </c>
      <c r="D9" s="48">
        <v>0.20979579975832816</v>
      </c>
      <c r="E9" s="48">
        <v>0.21304489120911982</v>
      </c>
      <c r="F9" s="48">
        <v>0.21631538622900967</v>
      </c>
      <c r="G9" s="48">
        <v>0.21960708399028273</v>
      </c>
      <c r="H9" s="48">
        <v>0.22291978329203693</v>
      </c>
      <c r="I9" s="48">
        <v>0.22625328264644731</v>
      </c>
      <c r="J9" s="48">
        <v>0.22960738036266728</v>
      </c>
      <c r="K9" s="48">
        <v>0.23298187462838579</v>
      </c>
      <c r="L9" s="48">
        <v>0.23637656358903944</v>
      </c>
      <c r="M9" s="48">
        <v>0.23979124542469749</v>
      </c>
      <c r="N9" s="48">
        <v>0.24322571842462917</v>
      </c>
    </row>
    <row r="10" spans="1:14" ht="15.75" x14ac:dyDescent="0.25">
      <c r="A10" s="47">
        <v>7</v>
      </c>
      <c r="B10" s="48">
        <v>0.17913501805901066</v>
      </c>
      <c r="C10" s="48">
        <v>0.18233136931088845</v>
      </c>
      <c r="D10" s="48">
        <v>0.18555321963115931</v>
      </c>
      <c r="E10" s="48">
        <v>0.18880031539601275</v>
      </c>
      <c r="F10" s="48">
        <v>0.19207240142841048</v>
      </c>
      <c r="G10" s="48">
        <v>0.19536922116742575</v>
      </c>
      <c r="H10" s="48">
        <v>0.19869051683359293</v>
      </c>
      <c r="I10" s="48">
        <v>0.20203602959021816</v>
      </c>
      <c r="J10" s="48">
        <v>0.20540549970059557</v>
      </c>
      <c r="K10" s="48">
        <v>0.20879866668109689</v>
      </c>
      <c r="L10" s="48">
        <v>0.21221526945009764</v>
      </c>
      <c r="M10" s="48">
        <v>0.21565504647272252</v>
      </c>
      <c r="N10" s="48">
        <v>0.21911773590139075</v>
      </c>
    </row>
    <row r="11" spans="1:14" ht="15.75" x14ac:dyDescent="0.25">
      <c r="A11" s="47">
        <v>8</v>
      </c>
      <c r="B11" s="48">
        <v>0.16103594264812895</v>
      </c>
      <c r="C11" s="48">
        <v>0.16423729705258017</v>
      </c>
      <c r="D11" s="48">
        <v>0.16746776249075465</v>
      </c>
      <c r="E11" s="48">
        <v>0.17072702322013064</v>
      </c>
      <c r="F11" s="48">
        <v>0.17401476059182208</v>
      </c>
      <c r="G11" s="48">
        <v>0.1773306533354076</v>
      </c>
      <c r="H11" s="48">
        <v>0.18067437783749626</v>
      </c>
      <c r="I11" s="48">
        <v>0.18404560841384052</v>
      </c>
      <c r="J11" s="48">
        <v>0.18744401757481335</v>
      </c>
      <c r="K11" s="48">
        <v>0.19086927628410505</v>
      </c>
      <c r="L11" s="48">
        <v>0.19432105421050003</v>
      </c>
      <c r="M11" s="48">
        <v>0.19779901997262925</v>
      </c>
      <c r="N11" s="48">
        <v>0.20130284137660021</v>
      </c>
    </row>
    <row r="12" spans="1:14" ht="15.75" x14ac:dyDescent="0.25">
      <c r="A12" s="47">
        <v>9</v>
      </c>
      <c r="B12" s="48">
        <v>0.14702223500306358</v>
      </c>
      <c r="C12" s="48">
        <v>0.15023803291975996</v>
      </c>
      <c r="D12" s="48">
        <v>0.15348647013842193</v>
      </c>
      <c r="E12" s="48">
        <v>0.15676715948422348</v>
      </c>
      <c r="F12" s="48">
        <v>0.16007970917199471</v>
      </c>
      <c r="G12" s="48">
        <v>0.16342372325381363</v>
      </c>
      <c r="H12" s="48">
        <v>0.1667988020571548</v>
      </c>
      <c r="I12" s="48">
        <v>0.17020454261312362</v>
      </c>
      <c r="J12" s="48">
        <v>0.17364053907434343</v>
      </c>
      <c r="K12" s="48">
        <v>0.17710638312212132</v>
      </c>
      <c r="L12" s="48">
        <v>0.18060166436255287</v>
      </c>
      <c r="M12" s="48">
        <v>0.1841259707112812</v>
      </c>
      <c r="N12" s="48">
        <v>0.18767888876666056</v>
      </c>
    </row>
    <row r="13" spans="1:14" ht="15.75" x14ac:dyDescent="0.25">
      <c r="A13" s="47">
        <v>10</v>
      </c>
      <c r="B13" s="48">
        <v>0.13586795822038372</v>
      </c>
      <c r="C13" s="48">
        <v>0.13910469005566789</v>
      </c>
      <c r="D13" s="48">
        <v>0.14237750272736471</v>
      </c>
      <c r="E13" s="48">
        <v>0.14568592742612232</v>
      </c>
      <c r="F13" s="48">
        <v>0.14902948869707536</v>
      </c>
      <c r="G13" s="48">
        <v>0.15240770510891899</v>
      </c>
      <c r="H13" s="48">
        <v>0.15582008990903373</v>
      </c>
      <c r="I13" s="48">
        <v>0.1592661516636982</v>
      </c>
      <c r="J13" s="48">
        <v>0.16274539488251152</v>
      </c>
      <c r="K13" s="48">
        <v>0.16625732062625342</v>
      </c>
      <c r="L13" s="48">
        <v>0.16980142709749024</v>
      </c>
      <c r="M13" s="48">
        <v>0.17337721021333447</v>
      </c>
      <c r="N13" s="48">
        <v>0.17698416415984403</v>
      </c>
    </row>
    <row r="14" spans="1:14" ht="15.75" x14ac:dyDescent="0.25">
      <c r="A14" s="47">
        <v>11</v>
      </c>
      <c r="B14" s="48">
        <v>0.12679293809753159</v>
      </c>
      <c r="C14" s="48">
        <v>0.13005520581435448</v>
      </c>
      <c r="D14" s="48">
        <v>0.13335690483624485</v>
      </c>
      <c r="E14" s="48">
        <v>0.13669747374389427</v>
      </c>
      <c r="F14" s="48">
        <v>0.14007634214449127</v>
      </c>
      <c r="G14" s="48">
        <v>0.14349293163355584</v>
      </c>
      <c r="H14" s="48">
        <v>0.14694665673635587</v>
      </c>
      <c r="I14" s="48">
        <v>0.15043692582714324</v>
      </c>
      <c r="J14" s="48">
        <v>0.15396314202461459</v>
      </c>
      <c r="K14" s="48">
        <v>0.1575247040621873</v>
      </c>
      <c r="L14" s="48">
        <v>0.16112100713184244</v>
      </c>
      <c r="M14" s="48">
        <v>0.16475144370046249</v>
      </c>
      <c r="N14" s="48">
        <v>0.16841540429774643</v>
      </c>
    </row>
    <row r="15" spans="1:14" ht="15.75" x14ac:dyDescent="0.25">
      <c r="A15" s="47">
        <v>12</v>
      </c>
      <c r="B15" s="48">
        <v>0.11927702938066355</v>
      </c>
      <c r="C15" s="48">
        <v>0.12256816612111758</v>
      </c>
      <c r="D15" s="48">
        <v>0.12590198865502045</v>
      </c>
      <c r="E15" s="48">
        <v>0.1292778313218941</v>
      </c>
      <c r="F15" s="48">
        <v>0.1326950169244695</v>
      </c>
      <c r="G15" s="48">
        <v>0.13615285806795047</v>
      </c>
      <c r="H15" s="48">
        <v>0.13965065846950367</v>
      </c>
      <c r="I15" s="48">
        <v>0.14318771423499385</v>
      </c>
      <c r="J15" s="48">
        <v>0.14676331510028726</v>
      </c>
      <c r="K15" s="48">
        <v>0.15037674563476569</v>
      </c>
      <c r="L15" s="48">
        <v>0.15402728640498858</v>
      </c>
      <c r="M15" s="48">
        <v>0.15771421509674211</v>
      </c>
      <c r="N15" s="48">
        <v>0.16143680759399573</v>
      </c>
    </row>
    <row r="16" spans="1:14" ht="15.75" x14ac:dyDescent="0.25">
      <c r="A16" s="47">
        <v>13</v>
      </c>
      <c r="B16" s="48">
        <v>0.11296010534001905</v>
      </c>
      <c r="C16" s="48">
        <v>0.11628255713863381</v>
      </c>
      <c r="D16" s="48">
        <v>0.11965084813625726</v>
      </c>
      <c r="E16" s="48">
        <v>0.12306419626457941</v>
      </c>
      <c r="F16" s="48">
        <v>0.12652180519655568</v>
      </c>
      <c r="G16" s="48">
        <v>0.13002286616163328</v>
      </c>
      <c r="H16" s="48">
        <v>0.13356655971767886</v>
      </c>
      <c r="I16" s="48">
        <v>0.13715205747486575</v>
      </c>
      <c r="J16" s="48">
        <v>0.14077852376730213</v>
      </c>
      <c r="K16" s="48">
        <v>0.14444511726871467</v>
      </c>
      <c r="L16" s="48">
        <v>0.14815099254900796</v>
      </c>
      <c r="M16" s="48">
        <v>0.15189530156902564</v>
      </c>
      <c r="N16" s="48">
        <v>0.15567719511131664</v>
      </c>
    </row>
    <row r="17" spans="1:14" ht="15.75" x14ac:dyDescent="0.25">
      <c r="A17" s="47">
        <v>14</v>
      </c>
      <c r="B17" s="48">
        <v>0.10758490900609531</v>
      </c>
      <c r="C17" s="48">
        <v>0.11094048058054973</v>
      </c>
      <c r="D17" s="48">
        <v>0.1143449386198428</v>
      </c>
      <c r="E17" s="48">
        <v>0.11779737206870773</v>
      </c>
      <c r="F17" s="48">
        <v>0.12129685282784078</v>
      </c>
      <c r="G17" s="48">
        <v>0.12484243815752435</v>
      </c>
      <c r="H17" s="48">
        <v>0.128433173018556</v>
      </c>
      <c r="I17" s="48">
        <v>0.13206809234331218</v>
      </c>
      <c r="J17" s="48">
        <v>0.13574622323063665</v>
      </c>
      <c r="K17" s="48">
        <v>0.13946658705910925</v>
      </c>
      <c r="L17" s="48">
        <v>0.14322820151407872</v>
      </c>
      <c r="M17" s="48">
        <v>0.14703008252466143</v>
      </c>
      <c r="N17" s="48">
        <v>0.1508712461076816</v>
      </c>
    </row>
    <row r="18" spans="1:14" ht="15.75" x14ac:dyDescent="0.25">
      <c r="A18" s="47">
        <v>15</v>
      </c>
      <c r="B18" s="48">
        <v>0.10296276395531263</v>
      </c>
      <c r="C18" s="48">
        <v>0.10635278296506255</v>
      </c>
      <c r="D18" s="48">
        <v>0.10979462470100652</v>
      </c>
      <c r="E18" s="48">
        <v>0.11328723625419036</v>
      </c>
      <c r="F18" s="48">
        <v>0.11682954493602001</v>
      </c>
      <c r="G18" s="48">
        <v>0.1204204613961629</v>
      </c>
      <c r="H18" s="48">
        <v>0.12405888265031005</v>
      </c>
      <c r="I18" s="48">
        <v>0.12774369500741206</v>
      </c>
      <c r="J18" s="48">
        <v>0.13147377688737216</v>
      </c>
      <c r="K18" s="48">
        <v>0.13524800152154118</v>
      </c>
      <c r="L18" s="48">
        <v>0.1390652395296684</v>
      </c>
      <c r="M18" s="48">
        <v>0.14292436136824055</v>
      </c>
      <c r="N18" s="48">
        <v>0.14682423964634628</v>
      </c>
    </row>
    <row r="19" spans="1:14" ht="15.75" x14ac:dyDescent="0.25">
      <c r="A19" s="47">
        <v>16</v>
      </c>
      <c r="B19" s="48">
        <v>9.89521435893672E-2</v>
      </c>
      <c r="C19" s="48">
        <v>0.1023775739545172</v>
      </c>
      <c r="D19" s="48">
        <v>0.105857647726243</v>
      </c>
      <c r="E19" s="48">
        <v>0.10939115711324698</v>
      </c>
      <c r="F19" s="48">
        <v>0.11297687198822258</v>
      </c>
      <c r="G19" s="48">
        <v>0.11661354385837014</v>
      </c>
      <c r="H19" s="48">
        <v>0.12029990970758213</v>
      </c>
      <c r="I19" s="48">
        <v>0.12403469569581307</v>
      </c>
      <c r="J19" s="48">
        <v>0.12781662070326982</v>
      </c>
      <c r="K19" s="48">
        <v>0.13164439970913899</v>
      </c>
      <c r="L19" s="48">
        <v>0.13551674699657215</v>
      </c>
      <c r="M19" s="48">
        <v>0.13943237917757845</v>
      </c>
      <c r="N19" s="48">
        <v>0.1433900180332936</v>
      </c>
    </row>
    <row r="20" spans="1:14" ht="15.75" x14ac:dyDescent="0.25">
      <c r="A20" s="47">
        <v>17</v>
      </c>
      <c r="B20" s="48">
        <v>9.5444804231549843E-2</v>
      </c>
      <c r="C20" s="48">
        <v>9.8906326505204631E-2</v>
      </c>
      <c r="D20" s="48">
        <v>0.1024251930616656</v>
      </c>
      <c r="E20" s="48">
        <v>0.10600002816205639</v>
      </c>
      <c r="F20" s="48">
        <v>0.1096294314987091</v>
      </c>
      <c r="G20" s="48">
        <v>0.11331198316754428</v>
      </c>
      <c r="H20" s="48">
        <v>0.11704624845992438</v>
      </c>
      <c r="I20" s="48">
        <v>0.12083078245448613</v>
      </c>
      <c r="J20" s="48">
        <v>0.12466413439263227</v>
      </c>
      <c r="K20" s="48">
        <v>0.12854485182446648</v>
      </c>
      <c r="L20" s="48">
        <v>0.1324714845149256</v>
      </c>
      <c r="M20" s="48">
        <v>0.13644258810269486</v>
      </c>
      <c r="N20" s="48">
        <v>0.1404567275071423</v>
      </c>
    </row>
    <row r="21" spans="1:14" ht="15.75" x14ac:dyDescent="0.25">
      <c r="A21" s="47">
        <v>18</v>
      </c>
      <c r="B21" s="48">
        <v>9.2356540552870889E-2</v>
      </c>
      <c r="C21" s="48">
        <v>9.5854610340660409E-2</v>
      </c>
      <c r="D21" s="48">
        <v>9.9412601658362007E-2</v>
      </c>
      <c r="E21" s="48">
        <v>0.10302895784150388</v>
      </c>
      <c r="F21" s="48">
        <v>0.10670209590483773</v>
      </c>
      <c r="G21" s="48">
        <v>0.11043041267461465</v>
      </c>
      <c r="H21" s="48">
        <v>0.11421229067033987</v>
      </c>
      <c r="I21" s="48">
        <v>0.11804610371060634</v>
      </c>
      <c r="J21" s="48">
        <v>0.12193022222225659</v>
      </c>
      <c r="K21" s="48">
        <v>0.12586301823662799</v>
      </c>
      <c r="L21" s="48">
        <v>0.12984287006091888</v>
      </c>
      <c r="M21" s="48">
        <v>0.13386816661675233</v>
      </c>
      <c r="N21" s="48">
        <v>0.13793731144175672</v>
      </c>
    </row>
    <row r="22" spans="1:14" ht="15.75" x14ac:dyDescent="0.25">
      <c r="A22" s="47">
        <v>19</v>
      </c>
      <c r="B22" s="48">
        <v>8.9620860361667595E-2</v>
      </c>
      <c r="C22" s="48">
        <v>9.3155751729756264E-2</v>
      </c>
      <c r="D22" s="48">
        <v>9.6753014849926072E-2</v>
      </c>
      <c r="E22" s="48">
        <v>0.10041089936238229</v>
      </c>
      <c r="F22" s="48">
        <v>0.1041276274831721</v>
      </c>
      <c r="G22" s="48">
        <v>0.10790140146050414</v>
      </c>
      <c r="H22" s="48">
        <v>0.11173041068840939</v>
      </c>
      <c r="I22" s="48">
        <v>0.11561283844567788</v>
      </c>
      <c r="J22" s="48">
        <v>0.11954686823465582</v>
      </c>
      <c r="K22" s="48">
        <v>0.12353068970087008</v>
      </c>
      <c r="L22" s="48">
        <v>0.12756250412046147</v>
      </c>
      <c r="M22" s="48">
        <v>0.13164052944801455</v>
      </c>
      <c r="N22" s="48">
        <v>0.13576300492250343</v>
      </c>
    </row>
    <row r="23" spans="1:14" ht="15.75" x14ac:dyDescent="0.25">
      <c r="A23" s="47">
        <v>20</v>
      </c>
      <c r="B23" s="48">
        <v>8.7184556976851402E-2</v>
      </c>
      <c r="C23" s="48">
        <v>9.0756395358304584E-2</v>
      </c>
      <c r="D23" s="48">
        <v>9.4392925743255696E-2</v>
      </c>
      <c r="E23" s="48">
        <v>9.8092191632331419E-2</v>
      </c>
      <c r="F23" s="48">
        <v>0.10185220882315059</v>
      </c>
      <c r="G23" s="48">
        <v>0.1056709743577489</v>
      </c>
      <c r="H23" s="48">
        <v>0.10954647500822921</v>
      </c>
      <c r="I23" s="48">
        <v>0.11347669526141041</v>
      </c>
      <c r="J23" s="48">
        <v>0.11745962477254576</v>
      </c>
      <c r="K23" s="48">
        <v>0.12149326526701618</v>
      </c>
      <c r="L23" s="48">
        <v>0.12557563687714221</v>
      </c>
      <c r="M23" s="48">
        <v>0.12970478390883663</v>
      </c>
      <c r="N23" s="48">
        <v>0.13387878003966064</v>
      </c>
    </row>
    <row r="24" spans="1:14" ht="15.75" x14ac:dyDescent="0.25">
      <c r="A24" s="47">
        <v>21</v>
      </c>
      <c r="B24" s="48">
        <v>8.5004546654382077E-2</v>
      </c>
      <c r="C24" s="48">
        <v>8.8613334258603016E-2</v>
      </c>
      <c r="D24" s="48">
        <v>9.2289001664269052E-2</v>
      </c>
      <c r="E24" s="48">
        <v>9.6029374225860317E-2</v>
      </c>
      <c r="F24" s="48">
        <v>9.9832250321928537E-2</v>
      </c>
      <c r="G24" s="48">
        <v>0.1036954119599242</v>
      </c>
      <c r="H24" s="48">
        <v>0.10761663476789851</v>
      </c>
      <c r="I24" s="48">
        <v>0.11159369732661772</v>
      </c>
      <c r="J24" s="48">
        <v>0.11562438980835625</v>
      </c>
      <c r="K24" s="48">
        <v>0.11970652190059232</v>
      </c>
      <c r="L24" s="48">
        <v>0.12383793000384771</v>
      </c>
      <c r="M24" s="48">
        <v>0.1280164837028992</v>
      </c>
      <c r="N24" s="48">
        <v>0.13224009151946137</v>
      </c>
    </row>
    <row r="25" spans="1:14" ht="15.75" x14ac:dyDescent="0.25">
      <c r="A25" s="47">
        <v>22</v>
      </c>
      <c r="B25" s="48">
        <v>8.3045568547600784E-2</v>
      </c>
      <c r="C25" s="48">
        <v>8.6691204319745724E-2</v>
      </c>
      <c r="D25" s="48">
        <v>9.0405773225133976E-2</v>
      </c>
      <c r="E25" s="48">
        <v>9.4186871009468737E-2</v>
      </c>
      <c r="F25" s="48">
        <v>9.8032068359628022E-2</v>
      </c>
      <c r="G25" s="48">
        <v>0.10193892332733828</v>
      </c>
      <c r="H25" s="48">
        <v>0.10590499295055286</v>
      </c>
      <c r="I25" s="48">
        <v>0.10992784401938006</v>
      </c>
      <c r="J25" s="48">
        <v>0.11400506295047944</v>
      </c>
      <c r="K25" s="48">
        <v>0.11813426474968587</v>
      </c>
      <c r="L25" s="48">
        <v>0.12231310105701836</v>
      </c>
      <c r="M25" s="48">
        <v>0.12653926728106885</v>
      </c>
      <c r="N25" s="48">
        <v>0.13081050884096077</v>
      </c>
    </row>
    <row r="26" spans="1:14" ht="15.75" x14ac:dyDescent="0.25">
      <c r="A26" s="47">
        <v>23</v>
      </c>
      <c r="B26" s="48">
        <v>8.1278484688788899E-2</v>
      </c>
      <c r="C26" s="48">
        <v>8.4960780241452441E-2</v>
      </c>
      <c r="D26" s="48">
        <v>8.871392625222356E-2</v>
      </c>
      <c r="E26" s="48">
        <v>9.2535278038720581E-2</v>
      </c>
      <c r="F26" s="48">
        <v>9.642216915082133E-2</v>
      </c>
      <c r="G26" s="48">
        <v>0.10037192576535067</v>
      </c>
      <c r="H26" s="48">
        <v>0.10438188004569757</v>
      </c>
      <c r="I26" s="48">
        <v>0.10844938240788869</v>
      </c>
      <c r="J26" s="48">
        <v>0.1125718126571046</v>
      </c>
      <c r="K26" s="48">
        <v>0.11674658997917947</v>
      </c>
      <c r="L26" s="48">
        <v>0.12097118179002064</v>
      </c>
      <c r="M26" s="48">
        <v>0.12524311146199027</v>
      </c>
      <c r="N26" s="48">
        <v>0.12955996496003661</v>
      </c>
    </row>
    <row r="27" spans="1:14" ht="15.75" x14ac:dyDescent="0.25">
      <c r="A27" s="47">
        <v>24</v>
      </c>
      <c r="B27" s="48">
        <v>7.9679004983543356E-2</v>
      </c>
      <c r="C27" s="48">
        <v>8.3397697506641916E-2</v>
      </c>
      <c r="D27" s="48">
        <v>8.7189020734440459E-2</v>
      </c>
      <c r="E27" s="48">
        <v>9.1050079472215564E-2</v>
      </c>
      <c r="F27" s="48">
        <v>9.4977961603549377E-2</v>
      </c>
      <c r="G27" s="48">
        <v>9.896975459425586E-2</v>
      </c>
      <c r="H27" s="48">
        <v>0.10302256067901301</v>
      </c>
      <c r="I27" s="48">
        <v>0.10713351066935735</v>
      </c>
      <c r="J27" s="48">
        <v>0.1112997763506878</v>
      </c>
      <c r="K27" s="48">
        <v>0.11551858146206516</v>
      </c>
      <c r="L27" s="48">
        <v>0.11978721127558457</v>
      </c>
      <c r="M27" s="48">
        <v>0.12410302081181529</v>
      </c>
      <c r="N27" s="48">
        <v>0.12846344174421481</v>
      </c>
    </row>
    <row r="28" spans="1:14" ht="15.75" x14ac:dyDescent="0.25">
      <c r="A28" s="47">
        <v>25</v>
      </c>
      <c r="B28" s="48">
        <v>7.8226718212273949E-2</v>
      </c>
      <c r="C28" s="48">
        <v>8.1981481083984981E-2</v>
      </c>
      <c r="D28" s="48">
        <v>8.5810517220665627E-2</v>
      </c>
      <c r="E28" s="48">
        <v>8.9710671649444018E-2</v>
      </c>
      <c r="F28" s="48">
        <v>9.3678779051968114E-2</v>
      </c>
      <c r="G28" s="48">
        <v>9.7711682497043373E-2</v>
      </c>
      <c r="H28" s="48">
        <v>0.10180625051857181</v>
      </c>
      <c r="I28" s="48">
        <v>0.10595939247834853</v>
      </c>
      <c r="J28" s="48">
        <v>0.11016807219002082</v>
      </c>
      <c r="K28" s="48">
        <v>0.11442931981310331</v>
      </c>
      <c r="L28" s="48">
        <v>0.11874024205405564</v>
      </c>
      <c r="M28" s="48">
        <v>0.12309803073497765</v>
      </c>
      <c r="N28" s="48">
        <v>0.12749996980950776</v>
      </c>
    </row>
    <row r="29" spans="1:14" ht="15.75" x14ac:dyDescent="0.25">
      <c r="A29" s="47">
        <v>30</v>
      </c>
      <c r="B29" s="48">
        <v>7.2648911490047208E-2</v>
      </c>
      <c r="C29" s="48">
        <v>7.6577442245910621E-2</v>
      </c>
      <c r="D29" s="48">
        <v>8.0586403511111196E-2</v>
      </c>
      <c r="E29" s="48">
        <v>8.467123576763981E-2</v>
      </c>
      <c r="F29" s="48">
        <v>8.8827433387272267E-2</v>
      </c>
      <c r="G29" s="48">
        <v>9.3050575311267661E-2</v>
      </c>
      <c r="H29" s="48">
        <v>9.7336351390889794E-2</v>
      </c>
      <c r="I29" s="48">
        <v>0.10168058445364078</v>
      </c>
      <c r="J29" s="48">
        <v>0.1060792482526339</v>
      </c>
      <c r="K29" s="48">
        <v>0.11052848152960514</v>
      </c>
      <c r="L29" s="48">
        <v>0.11502459847639437</v>
      </c>
      <c r="M29" s="48">
        <v>0.11956409591675328</v>
      </c>
      <c r="N29" s="48">
        <v>0.12414365755194319</v>
      </c>
    </row>
    <row r="30" spans="1:14" ht="15.75" x14ac:dyDescent="0.25">
      <c r="A30" s="47">
        <v>35</v>
      </c>
      <c r="B30" s="48">
        <v>6.8973858979663238E-2</v>
      </c>
      <c r="C30" s="48">
        <v>7.3062260629668321E-2</v>
      </c>
      <c r="D30" s="48">
        <v>7.7233959649003259E-2</v>
      </c>
      <c r="E30" s="48">
        <v>8.1482914691428251E-2</v>
      </c>
      <c r="F30" s="48">
        <v>8.5803264560679798E-2</v>
      </c>
      <c r="G30" s="48">
        <v>9.0189368478301973E-2</v>
      </c>
      <c r="H30" s="48">
        <v>9.4635837474221912E-2</v>
      </c>
      <c r="I30" s="48">
        <v>9.9137557513505808E-2</v>
      </c>
      <c r="J30" s="48">
        <v>0.10368970511989745</v>
      </c>
      <c r="K30" s="48">
        <v>0.10828775634638044</v>
      </c>
      <c r="L30" s="48">
        <v>0.11292748998311637</v>
      </c>
      <c r="M30" s="48">
        <v>0.11760498589261816</v>
      </c>
      <c r="N30" s="48">
        <v>0.12231661932993036</v>
      </c>
    </row>
    <row r="31" spans="1:14" ht="15.75" x14ac:dyDescent="0.25">
      <c r="A31" s="47">
        <v>40</v>
      </c>
      <c r="B31" s="48">
        <v>6.6461535920675496E-2</v>
      </c>
      <c r="C31" s="48">
        <v>7.0693725965819867E-2</v>
      </c>
      <c r="D31" s="48">
        <v>7.5009138873610326E-2</v>
      </c>
      <c r="E31" s="48">
        <v>7.9400313802973424E-2</v>
      </c>
      <c r="F31" s="48">
        <v>8.386016150058534E-2</v>
      </c>
      <c r="G31" s="48">
        <v>8.8382005622383589E-2</v>
      </c>
      <c r="H31" s="48">
        <v>9.2959609221097042E-2</v>
      </c>
      <c r="I31" s="48">
        <v>9.7587188297552571E-2</v>
      </c>
      <c r="J31" s="48">
        <v>0.10225941441436949</v>
      </c>
      <c r="K31" s="48">
        <v>0.10697140835497033</v>
      </c>
      <c r="L31" s="48">
        <v>0.11171872670841716</v>
      </c>
      <c r="M31" s="48">
        <v>0.11649734309902919</v>
      </c>
      <c r="N31" s="48">
        <v>0.12130362558292027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Normal="100" workbookViewId="0">
      <selection activeCell="E17" sqref="E17"/>
    </sheetView>
  </sheetViews>
  <sheetFormatPr defaultRowHeight="15" x14ac:dyDescent="0.25"/>
  <cols>
    <col min="1" max="1" width="30.28515625" customWidth="1"/>
    <col min="2" max="9" width="10.28515625" customWidth="1"/>
    <col min="10" max="13" width="11.140625" customWidth="1"/>
    <col min="14" max="14" width="12.7109375" customWidth="1"/>
    <col min="15" max="15" width="11" customWidth="1"/>
  </cols>
  <sheetData>
    <row r="1" spans="1:15" ht="24" customHeight="1" thickBot="1" x14ac:dyDescent="0.35">
      <c r="A1" s="277" t="s">
        <v>216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5" ht="15.75" thickTop="1" x14ac:dyDescent="0.25">
      <c r="A2" s="65"/>
      <c r="B2" s="66" t="s">
        <v>137</v>
      </c>
      <c r="C2" s="66" t="s">
        <v>138</v>
      </c>
      <c r="D2" s="66" t="s">
        <v>139</v>
      </c>
      <c r="E2" s="66" t="s">
        <v>140</v>
      </c>
      <c r="F2" s="66" t="s">
        <v>141</v>
      </c>
      <c r="G2" s="66" t="s">
        <v>142</v>
      </c>
      <c r="H2" s="66" t="s">
        <v>143</v>
      </c>
      <c r="I2" s="66" t="s">
        <v>144</v>
      </c>
      <c r="J2" s="66" t="s">
        <v>145</v>
      </c>
      <c r="K2" s="66" t="s">
        <v>146</v>
      </c>
      <c r="L2" s="66" t="s">
        <v>147</v>
      </c>
      <c r="M2" s="66" t="s">
        <v>148</v>
      </c>
      <c r="N2" s="66" t="s">
        <v>150</v>
      </c>
    </row>
    <row r="3" spans="1:15" hidden="1" x14ac:dyDescent="0.25">
      <c r="A3" s="73" t="s">
        <v>164</v>
      </c>
      <c r="B3" s="71" t="s">
        <v>165</v>
      </c>
      <c r="C3" s="71" t="s">
        <v>166</v>
      </c>
      <c r="D3" s="71" t="s">
        <v>167</v>
      </c>
      <c r="E3" s="71" t="s">
        <v>168</v>
      </c>
      <c r="F3" s="71" t="s">
        <v>169</v>
      </c>
      <c r="G3" s="71" t="s">
        <v>170</v>
      </c>
      <c r="H3" s="71" t="s">
        <v>171</v>
      </c>
      <c r="I3" s="71" t="s">
        <v>172</v>
      </c>
      <c r="J3" s="71" t="s">
        <v>173</v>
      </c>
      <c r="K3" s="71" t="s">
        <v>174</v>
      </c>
      <c r="L3" s="71" t="s">
        <v>175</v>
      </c>
      <c r="M3" s="71" t="s">
        <v>176</v>
      </c>
      <c r="N3" s="74" t="s">
        <v>177</v>
      </c>
    </row>
    <row r="4" spans="1:15" x14ac:dyDescent="0.25">
      <c r="A4" s="76" t="s">
        <v>149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5" x14ac:dyDescent="0.25">
      <c r="A5" s="75" t="s">
        <v>37</v>
      </c>
      <c r="B5" s="79">
        <v>1313437</v>
      </c>
      <c r="C5" s="79">
        <v>1313437</v>
      </c>
      <c r="D5" s="79">
        <v>1313437</v>
      </c>
      <c r="E5" s="79">
        <v>1313437</v>
      </c>
      <c r="F5" s="79">
        <v>1313437</v>
      </c>
      <c r="G5" s="79">
        <v>1313437</v>
      </c>
      <c r="H5" s="79">
        <v>1313437</v>
      </c>
      <c r="I5" s="79">
        <v>1313437</v>
      </c>
      <c r="J5" s="79">
        <v>1313437</v>
      </c>
      <c r="K5" s="79">
        <v>1313437</v>
      </c>
      <c r="L5" s="79">
        <v>1313437</v>
      </c>
      <c r="M5" s="79">
        <v>1313437</v>
      </c>
      <c r="N5" s="80">
        <f>SUM(B5:M5)</f>
        <v>15761244</v>
      </c>
    </row>
    <row r="6" spans="1:15" x14ac:dyDescent="0.25">
      <c r="A6" s="75" t="s">
        <v>43</v>
      </c>
      <c r="B6" s="79">
        <v>3943</v>
      </c>
      <c r="C6" s="79">
        <v>3943</v>
      </c>
      <c r="D6" s="79">
        <v>3943</v>
      </c>
      <c r="E6" s="79">
        <v>3943</v>
      </c>
      <c r="F6" s="79">
        <v>3943</v>
      </c>
      <c r="G6" s="79">
        <v>3943</v>
      </c>
      <c r="H6" s="79">
        <v>3943</v>
      </c>
      <c r="I6" s="79">
        <v>3943</v>
      </c>
      <c r="J6" s="79">
        <v>3943</v>
      </c>
      <c r="K6" s="79">
        <v>3943</v>
      </c>
      <c r="L6" s="79">
        <v>3943</v>
      </c>
      <c r="M6" s="79">
        <v>3943</v>
      </c>
      <c r="N6" s="80">
        <f t="shared" ref="N6:N8" si="0">SUM(B6:M6)</f>
        <v>47316</v>
      </c>
    </row>
    <row r="7" spans="1:15" x14ac:dyDescent="0.25">
      <c r="A7" s="75" t="s">
        <v>44</v>
      </c>
      <c r="B7" s="79">
        <v>14646</v>
      </c>
      <c r="C7" s="79">
        <v>14646</v>
      </c>
      <c r="D7" s="79">
        <v>14646</v>
      </c>
      <c r="E7" s="79">
        <v>14646</v>
      </c>
      <c r="F7" s="79">
        <v>14646</v>
      </c>
      <c r="G7" s="79">
        <v>14646</v>
      </c>
      <c r="H7" s="79">
        <v>14646</v>
      </c>
      <c r="I7" s="79">
        <v>14646</v>
      </c>
      <c r="J7" s="79">
        <v>14646</v>
      </c>
      <c r="K7" s="79">
        <v>14646</v>
      </c>
      <c r="L7" s="79">
        <v>14646</v>
      </c>
      <c r="M7" s="79">
        <v>14646</v>
      </c>
      <c r="N7" s="80">
        <f t="shared" si="0"/>
        <v>175752</v>
      </c>
    </row>
    <row r="8" spans="1:15" x14ac:dyDescent="0.25">
      <c r="A8" s="75" t="s">
        <v>45</v>
      </c>
      <c r="B8" s="79">
        <v>11746</v>
      </c>
      <c r="C8" s="79">
        <v>11746</v>
      </c>
      <c r="D8" s="79">
        <v>11746</v>
      </c>
      <c r="E8" s="79">
        <v>11746</v>
      </c>
      <c r="F8" s="79">
        <v>11746</v>
      </c>
      <c r="G8" s="79">
        <v>11746</v>
      </c>
      <c r="H8" s="79">
        <v>11746</v>
      </c>
      <c r="I8" s="79">
        <v>11746</v>
      </c>
      <c r="J8" s="79">
        <v>11746</v>
      </c>
      <c r="K8" s="79">
        <v>11746</v>
      </c>
      <c r="L8" s="79">
        <v>11746</v>
      </c>
      <c r="M8" s="79">
        <v>11746</v>
      </c>
      <c r="N8" s="80">
        <f t="shared" si="0"/>
        <v>140952</v>
      </c>
    </row>
    <row r="9" spans="1:15" x14ac:dyDescent="0.25">
      <c r="A9" s="81" t="s">
        <v>151</v>
      </c>
      <c r="B9" s="79">
        <f>SUM(B5:B8)</f>
        <v>1343772</v>
      </c>
      <c r="C9" s="79">
        <f t="shared" ref="C9:N9" si="1">SUM(C5:C8)</f>
        <v>1343772</v>
      </c>
      <c r="D9" s="79">
        <f t="shared" si="1"/>
        <v>1343772</v>
      </c>
      <c r="E9" s="79">
        <f t="shared" si="1"/>
        <v>1343772</v>
      </c>
      <c r="F9" s="79">
        <f t="shared" si="1"/>
        <v>1343772</v>
      </c>
      <c r="G9" s="79">
        <f t="shared" si="1"/>
        <v>1343772</v>
      </c>
      <c r="H9" s="79">
        <f t="shared" si="1"/>
        <v>1343772</v>
      </c>
      <c r="I9" s="79">
        <f t="shared" si="1"/>
        <v>1343772</v>
      </c>
      <c r="J9" s="79">
        <f t="shared" si="1"/>
        <v>1343772</v>
      </c>
      <c r="K9" s="79">
        <f t="shared" si="1"/>
        <v>1343772</v>
      </c>
      <c r="L9" s="79">
        <f t="shared" si="1"/>
        <v>1343772</v>
      </c>
      <c r="M9" s="79">
        <f t="shared" si="1"/>
        <v>1343772</v>
      </c>
      <c r="N9" s="80">
        <f t="shared" si="1"/>
        <v>16125264</v>
      </c>
    </row>
    <row r="10" spans="1:15" x14ac:dyDescent="0.25">
      <c r="A10" s="7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</row>
    <row r="11" spans="1:15" x14ac:dyDescent="0.25">
      <c r="A11" s="82" t="s">
        <v>152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/>
      <c r="O11" s="64"/>
    </row>
    <row r="12" spans="1:15" x14ac:dyDescent="0.25">
      <c r="A12" s="75" t="s">
        <v>54</v>
      </c>
      <c r="B12" s="79">
        <v>141687</v>
      </c>
      <c r="C12" s="79">
        <v>141687</v>
      </c>
      <c r="D12" s="79">
        <v>141687</v>
      </c>
      <c r="E12" s="79">
        <v>141687</v>
      </c>
      <c r="F12" s="79">
        <v>141687</v>
      </c>
      <c r="G12" s="79">
        <v>141687</v>
      </c>
      <c r="H12" s="79">
        <v>141687</v>
      </c>
      <c r="I12" s="79">
        <v>141687</v>
      </c>
      <c r="J12" s="79">
        <v>141687</v>
      </c>
      <c r="K12" s="79">
        <v>141687</v>
      </c>
      <c r="L12" s="79">
        <v>141687</v>
      </c>
      <c r="M12" s="79">
        <v>141687</v>
      </c>
      <c r="N12" s="80">
        <f t="shared" ref="N12:N18" si="2">SUM(B12:M12)</f>
        <v>1700244</v>
      </c>
      <c r="O12" s="64"/>
    </row>
    <row r="13" spans="1:15" x14ac:dyDescent="0.25">
      <c r="A13" s="75" t="s">
        <v>55</v>
      </c>
      <c r="B13" s="79">
        <v>24491</v>
      </c>
      <c r="C13" s="79">
        <v>24491</v>
      </c>
      <c r="D13" s="79">
        <v>24491</v>
      </c>
      <c r="E13" s="79">
        <v>24491</v>
      </c>
      <c r="F13" s="79">
        <v>24491</v>
      </c>
      <c r="G13" s="79">
        <v>24491</v>
      </c>
      <c r="H13" s="79">
        <v>24491</v>
      </c>
      <c r="I13" s="79">
        <v>24491</v>
      </c>
      <c r="J13" s="79">
        <v>24491</v>
      </c>
      <c r="K13" s="79">
        <v>24491</v>
      </c>
      <c r="L13" s="79">
        <v>24491</v>
      </c>
      <c r="M13" s="79">
        <v>24491</v>
      </c>
      <c r="N13" s="80">
        <f t="shared" si="2"/>
        <v>293892</v>
      </c>
      <c r="O13" s="64"/>
    </row>
    <row r="14" spans="1:15" x14ac:dyDescent="0.25">
      <c r="A14" s="75" t="s">
        <v>56</v>
      </c>
      <c r="B14" s="79">
        <v>3326</v>
      </c>
      <c r="C14" s="79">
        <v>3326</v>
      </c>
      <c r="D14" s="79">
        <v>3326</v>
      </c>
      <c r="E14" s="79">
        <v>3326</v>
      </c>
      <c r="F14" s="79">
        <v>3326</v>
      </c>
      <c r="G14" s="79">
        <v>3326</v>
      </c>
      <c r="H14" s="79">
        <v>3326</v>
      </c>
      <c r="I14" s="79">
        <v>3326</v>
      </c>
      <c r="J14" s="79">
        <v>3326</v>
      </c>
      <c r="K14" s="79">
        <v>3326</v>
      </c>
      <c r="L14" s="79">
        <v>3326</v>
      </c>
      <c r="M14" s="79">
        <v>3326</v>
      </c>
      <c r="N14" s="80">
        <f t="shared" si="2"/>
        <v>39912</v>
      </c>
      <c r="O14" s="64"/>
    </row>
    <row r="15" spans="1:15" x14ac:dyDescent="0.25">
      <c r="A15" s="75" t="s">
        <v>57</v>
      </c>
      <c r="B15" s="79">
        <v>1634</v>
      </c>
      <c r="C15" s="79">
        <v>1634</v>
      </c>
      <c r="D15" s="79">
        <v>1634</v>
      </c>
      <c r="E15" s="79">
        <v>1634</v>
      </c>
      <c r="F15" s="79">
        <v>1634</v>
      </c>
      <c r="G15" s="79">
        <v>1634</v>
      </c>
      <c r="H15" s="79">
        <v>1634</v>
      </c>
      <c r="I15" s="79">
        <v>1634</v>
      </c>
      <c r="J15" s="79">
        <v>1634</v>
      </c>
      <c r="K15" s="79">
        <v>1634</v>
      </c>
      <c r="L15" s="79">
        <v>1634</v>
      </c>
      <c r="M15" s="79">
        <v>1634</v>
      </c>
      <c r="N15" s="80">
        <f t="shared" si="2"/>
        <v>19608</v>
      </c>
      <c r="O15" s="64"/>
    </row>
    <row r="16" spans="1:15" x14ac:dyDescent="0.25">
      <c r="A16" s="75" t="s">
        <v>58</v>
      </c>
      <c r="B16" s="79">
        <v>88563</v>
      </c>
      <c r="C16" s="79">
        <v>88563</v>
      </c>
      <c r="D16" s="79">
        <v>88563</v>
      </c>
      <c r="E16" s="79">
        <v>88563</v>
      </c>
      <c r="F16" s="79">
        <v>88563</v>
      </c>
      <c r="G16" s="79">
        <v>88563</v>
      </c>
      <c r="H16" s="79">
        <v>88563</v>
      </c>
      <c r="I16" s="79">
        <v>88563</v>
      </c>
      <c r="J16" s="79">
        <v>88563</v>
      </c>
      <c r="K16" s="79">
        <v>88563</v>
      </c>
      <c r="L16" s="79">
        <v>88563</v>
      </c>
      <c r="M16" s="79">
        <v>88563</v>
      </c>
      <c r="N16" s="80">
        <f t="shared" si="2"/>
        <v>1062756</v>
      </c>
      <c r="O16" s="64"/>
    </row>
    <row r="17" spans="1:15" x14ac:dyDescent="0.25">
      <c r="A17" s="75" t="s">
        <v>59</v>
      </c>
      <c r="B17" s="79">
        <v>23169</v>
      </c>
      <c r="C17" s="79">
        <v>23169</v>
      </c>
      <c r="D17" s="79">
        <v>23169</v>
      </c>
      <c r="E17" s="79">
        <v>23169</v>
      </c>
      <c r="F17" s="79">
        <v>23169</v>
      </c>
      <c r="G17" s="79">
        <v>23169</v>
      </c>
      <c r="H17" s="79">
        <v>23169</v>
      </c>
      <c r="I17" s="79">
        <v>23169</v>
      </c>
      <c r="J17" s="79">
        <v>23169</v>
      </c>
      <c r="K17" s="79">
        <v>23169</v>
      </c>
      <c r="L17" s="79">
        <v>23169</v>
      </c>
      <c r="M17" s="79">
        <v>23169</v>
      </c>
      <c r="N17" s="80">
        <f t="shared" si="2"/>
        <v>278028</v>
      </c>
      <c r="O17" s="64"/>
    </row>
    <row r="18" spans="1:15" x14ac:dyDescent="0.25">
      <c r="A18" s="75" t="s">
        <v>153</v>
      </c>
      <c r="B18" s="79">
        <v>129859</v>
      </c>
      <c r="C18" s="79">
        <v>129859</v>
      </c>
      <c r="D18" s="79">
        <v>129859</v>
      </c>
      <c r="E18" s="79">
        <v>129859</v>
      </c>
      <c r="F18" s="79">
        <v>129859</v>
      </c>
      <c r="G18" s="79">
        <v>129859</v>
      </c>
      <c r="H18" s="79">
        <v>129859</v>
      </c>
      <c r="I18" s="79">
        <v>129859</v>
      </c>
      <c r="J18" s="79">
        <v>129859</v>
      </c>
      <c r="K18" s="79">
        <v>129859</v>
      </c>
      <c r="L18" s="79">
        <v>129859</v>
      </c>
      <c r="M18" s="79">
        <v>129859</v>
      </c>
      <c r="N18" s="80">
        <f t="shared" si="2"/>
        <v>1558308</v>
      </c>
    </row>
    <row r="19" spans="1:15" x14ac:dyDescent="0.25">
      <c r="A19" s="75" t="s">
        <v>154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64"/>
    </row>
    <row r="20" spans="1:15" x14ac:dyDescent="0.25">
      <c r="A20" s="75" t="s">
        <v>62</v>
      </c>
      <c r="B20" s="79">
        <v>42826</v>
      </c>
      <c r="C20" s="79">
        <v>42826</v>
      </c>
      <c r="D20" s="79">
        <v>42826</v>
      </c>
      <c r="E20" s="79">
        <v>42826</v>
      </c>
      <c r="F20" s="79">
        <v>42826</v>
      </c>
      <c r="G20" s="79">
        <v>42826</v>
      </c>
      <c r="H20" s="79">
        <v>42826</v>
      </c>
      <c r="I20" s="79">
        <v>42826</v>
      </c>
      <c r="J20" s="79">
        <v>42826</v>
      </c>
      <c r="K20" s="79">
        <v>42826</v>
      </c>
      <c r="L20" s="79">
        <v>42826</v>
      </c>
      <c r="M20" s="79">
        <v>42826</v>
      </c>
      <c r="N20" s="80">
        <f t="shared" ref="N20:N42" si="3">SUM(B20:M20)</f>
        <v>513912</v>
      </c>
      <c r="O20" s="64"/>
    </row>
    <row r="21" spans="1:15" x14ac:dyDescent="0.25">
      <c r="A21" s="75" t="s">
        <v>63</v>
      </c>
      <c r="B21" s="79">
        <v>56202</v>
      </c>
      <c r="C21" s="79">
        <v>56202</v>
      </c>
      <c r="D21" s="79">
        <v>56202</v>
      </c>
      <c r="E21" s="79">
        <v>56202</v>
      </c>
      <c r="F21" s="79">
        <v>56202</v>
      </c>
      <c r="G21" s="79">
        <v>56202</v>
      </c>
      <c r="H21" s="79">
        <v>56202</v>
      </c>
      <c r="I21" s="79">
        <v>56202</v>
      </c>
      <c r="J21" s="79">
        <v>56202</v>
      </c>
      <c r="K21" s="79">
        <v>56202</v>
      </c>
      <c r="L21" s="79">
        <v>56202</v>
      </c>
      <c r="M21" s="79">
        <v>56202</v>
      </c>
      <c r="N21" s="80">
        <f t="shared" si="3"/>
        <v>674424</v>
      </c>
      <c r="O21" s="64"/>
    </row>
    <row r="22" spans="1:15" x14ac:dyDescent="0.25">
      <c r="A22" s="75" t="s">
        <v>64</v>
      </c>
      <c r="B22" s="79">
        <v>88041</v>
      </c>
      <c r="C22" s="79">
        <v>88041</v>
      </c>
      <c r="D22" s="79">
        <v>88041</v>
      </c>
      <c r="E22" s="79">
        <v>88041</v>
      </c>
      <c r="F22" s="79">
        <v>88041</v>
      </c>
      <c r="G22" s="79">
        <v>88041</v>
      </c>
      <c r="H22" s="79">
        <v>88041</v>
      </c>
      <c r="I22" s="79">
        <v>88041</v>
      </c>
      <c r="J22" s="79">
        <v>88041</v>
      </c>
      <c r="K22" s="79">
        <v>88041</v>
      </c>
      <c r="L22" s="79">
        <v>88041</v>
      </c>
      <c r="M22" s="79">
        <v>88041</v>
      </c>
      <c r="N22" s="80">
        <f t="shared" si="3"/>
        <v>1056492</v>
      </c>
      <c r="O22" s="64"/>
    </row>
    <row r="23" spans="1:15" x14ac:dyDescent="0.25">
      <c r="A23" s="75" t="s">
        <v>65</v>
      </c>
      <c r="B23" s="79">
        <v>19338</v>
      </c>
      <c r="C23" s="79">
        <v>19338</v>
      </c>
      <c r="D23" s="79">
        <v>19338</v>
      </c>
      <c r="E23" s="79">
        <v>19338</v>
      </c>
      <c r="F23" s="79">
        <v>19338</v>
      </c>
      <c r="G23" s="79">
        <v>19338</v>
      </c>
      <c r="H23" s="79">
        <v>19338</v>
      </c>
      <c r="I23" s="79">
        <v>19338</v>
      </c>
      <c r="J23" s="79">
        <v>19338</v>
      </c>
      <c r="K23" s="79">
        <v>19338</v>
      </c>
      <c r="L23" s="79">
        <v>19338</v>
      </c>
      <c r="M23" s="79">
        <v>19338</v>
      </c>
      <c r="N23" s="80">
        <f t="shared" si="3"/>
        <v>232056</v>
      </c>
      <c r="O23" s="64"/>
    </row>
    <row r="24" spans="1:15" x14ac:dyDescent="0.25">
      <c r="A24" s="75" t="s">
        <v>66</v>
      </c>
      <c r="B24" s="79">
        <v>6064</v>
      </c>
      <c r="C24" s="79">
        <v>6064</v>
      </c>
      <c r="D24" s="79">
        <v>6064</v>
      </c>
      <c r="E24" s="79">
        <v>6064</v>
      </c>
      <c r="F24" s="79">
        <v>6064</v>
      </c>
      <c r="G24" s="79">
        <v>6064</v>
      </c>
      <c r="H24" s="79">
        <v>6064</v>
      </c>
      <c r="I24" s="79">
        <v>6064</v>
      </c>
      <c r="J24" s="79">
        <v>6064</v>
      </c>
      <c r="K24" s="79">
        <v>6064</v>
      </c>
      <c r="L24" s="79">
        <v>6064</v>
      </c>
      <c r="M24" s="79">
        <v>6064</v>
      </c>
      <c r="N24" s="80">
        <f t="shared" si="3"/>
        <v>72768</v>
      </c>
      <c r="O24" s="64"/>
    </row>
    <row r="25" spans="1:15" x14ac:dyDescent="0.25">
      <c r="A25" s="75" t="s">
        <v>67</v>
      </c>
      <c r="B25" s="79">
        <v>37327</v>
      </c>
      <c r="C25" s="79">
        <v>37327</v>
      </c>
      <c r="D25" s="79">
        <v>37327</v>
      </c>
      <c r="E25" s="79">
        <v>37327</v>
      </c>
      <c r="F25" s="79">
        <v>37327</v>
      </c>
      <c r="G25" s="79">
        <v>37327</v>
      </c>
      <c r="H25" s="79">
        <v>37327</v>
      </c>
      <c r="I25" s="79">
        <v>37327</v>
      </c>
      <c r="J25" s="79">
        <v>37327</v>
      </c>
      <c r="K25" s="79">
        <v>37327</v>
      </c>
      <c r="L25" s="79">
        <v>37327</v>
      </c>
      <c r="M25" s="79">
        <v>37327</v>
      </c>
      <c r="N25" s="80">
        <f t="shared" si="3"/>
        <v>447924</v>
      </c>
      <c r="O25" s="64"/>
    </row>
    <row r="26" spans="1:15" x14ac:dyDescent="0.25">
      <c r="A26" s="75" t="s">
        <v>68</v>
      </c>
      <c r="B26" s="79">
        <v>3184</v>
      </c>
      <c r="C26" s="79">
        <v>3184</v>
      </c>
      <c r="D26" s="79">
        <v>3184</v>
      </c>
      <c r="E26" s="79">
        <v>3184</v>
      </c>
      <c r="F26" s="79">
        <v>3184</v>
      </c>
      <c r="G26" s="79">
        <v>3184</v>
      </c>
      <c r="H26" s="79">
        <v>3184</v>
      </c>
      <c r="I26" s="79">
        <v>3184</v>
      </c>
      <c r="J26" s="79">
        <v>3184</v>
      </c>
      <c r="K26" s="79">
        <v>3184</v>
      </c>
      <c r="L26" s="79">
        <v>3184</v>
      </c>
      <c r="M26" s="79">
        <v>3184</v>
      </c>
      <c r="N26" s="80">
        <f t="shared" si="3"/>
        <v>38208</v>
      </c>
      <c r="O26" s="64"/>
    </row>
    <row r="27" spans="1:15" x14ac:dyDescent="0.25">
      <c r="A27" s="75" t="s">
        <v>69</v>
      </c>
      <c r="B27" s="79">
        <v>3774</v>
      </c>
      <c r="C27" s="79">
        <v>3774</v>
      </c>
      <c r="D27" s="79">
        <v>3774</v>
      </c>
      <c r="E27" s="79">
        <v>3774</v>
      </c>
      <c r="F27" s="79">
        <v>3774</v>
      </c>
      <c r="G27" s="79">
        <v>3774</v>
      </c>
      <c r="H27" s="79">
        <v>3774</v>
      </c>
      <c r="I27" s="79">
        <v>3774</v>
      </c>
      <c r="J27" s="79">
        <v>3774</v>
      </c>
      <c r="K27" s="79">
        <v>3774</v>
      </c>
      <c r="L27" s="79">
        <v>3774</v>
      </c>
      <c r="M27" s="79">
        <v>3774</v>
      </c>
      <c r="N27" s="80">
        <f t="shared" si="3"/>
        <v>45288</v>
      </c>
      <c r="O27" s="64"/>
    </row>
    <row r="28" spans="1:15" s="53" customFormat="1" x14ac:dyDescent="0.25">
      <c r="A28" s="75" t="s">
        <v>221</v>
      </c>
      <c r="B28" s="79">
        <v>19409.993489583328</v>
      </c>
      <c r="C28" s="79">
        <v>19409.993489583328</v>
      </c>
      <c r="D28" s="79">
        <v>19409.993489583328</v>
      </c>
      <c r="E28" s="79">
        <v>19409.993489583328</v>
      </c>
      <c r="F28" s="79">
        <v>19409.993489583328</v>
      </c>
      <c r="G28" s="79">
        <v>19409.993489583328</v>
      </c>
      <c r="H28" s="79">
        <v>19409.993489583328</v>
      </c>
      <c r="I28" s="79">
        <v>19409.993489583328</v>
      </c>
      <c r="J28" s="79">
        <v>19409.993489583328</v>
      </c>
      <c r="K28" s="79">
        <v>19409.993489583328</v>
      </c>
      <c r="L28" s="79">
        <v>19409.993489583328</v>
      </c>
      <c r="M28" s="79">
        <v>19409.993489583328</v>
      </c>
      <c r="N28" s="80">
        <f t="shared" si="3"/>
        <v>232919.92187499988</v>
      </c>
      <c r="O28" s="64"/>
    </row>
    <row r="29" spans="1:15" x14ac:dyDescent="0.25">
      <c r="A29" s="75" t="s">
        <v>79</v>
      </c>
      <c r="B29" s="79">
        <v>71251</v>
      </c>
      <c r="C29" s="79">
        <v>71251</v>
      </c>
      <c r="D29" s="79">
        <v>71251</v>
      </c>
      <c r="E29" s="79">
        <v>71251</v>
      </c>
      <c r="F29" s="79">
        <v>71251</v>
      </c>
      <c r="G29" s="79">
        <v>71251</v>
      </c>
      <c r="H29" s="79">
        <v>71251</v>
      </c>
      <c r="I29" s="79">
        <v>71251</v>
      </c>
      <c r="J29" s="79">
        <v>71251</v>
      </c>
      <c r="K29" s="79">
        <v>71251</v>
      </c>
      <c r="L29" s="79">
        <v>71251</v>
      </c>
      <c r="M29" s="79">
        <v>71251</v>
      </c>
      <c r="N29" s="80">
        <f t="shared" si="3"/>
        <v>855012</v>
      </c>
      <c r="O29" s="64"/>
    </row>
    <row r="30" spans="1:15" x14ac:dyDescent="0.25">
      <c r="A30" s="75" t="s">
        <v>81</v>
      </c>
      <c r="B30" s="79">
        <v>22500</v>
      </c>
      <c r="C30" s="79">
        <v>22500</v>
      </c>
      <c r="D30" s="79">
        <v>22500</v>
      </c>
      <c r="E30" s="79">
        <v>22500</v>
      </c>
      <c r="F30" s="79">
        <v>22500</v>
      </c>
      <c r="G30" s="79">
        <v>22500</v>
      </c>
      <c r="H30" s="79">
        <v>22500</v>
      </c>
      <c r="I30" s="79">
        <v>22500</v>
      </c>
      <c r="J30" s="79">
        <v>22500</v>
      </c>
      <c r="K30" s="79">
        <v>22500</v>
      </c>
      <c r="L30" s="79">
        <v>22500</v>
      </c>
      <c r="M30" s="79">
        <v>22500</v>
      </c>
      <c r="N30" s="80">
        <f t="shared" si="3"/>
        <v>270000</v>
      </c>
      <c r="O30" s="64"/>
    </row>
    <row r="31" spans="1:15" x14ac:dyDescent="0.25">
      <c r="A31" s="75" t="s">
        <v>77</v>
      </c>
      <c r="B31" s="79">
        <v>149585</v>
      </c>
      <c r="C31" s="79">
        <v>149585</v>
      </c>
      <c r="D31" s="79">
        <v>149585</v>
      </c>
      <c r="E31" s="79">
        <v>149585</v>
      </c>
      <c r="F31" s="79">
        <v>149585</v>
      </c>
      <c r="G31" s="79">
        <v>149585</v>
      </c>
      <c r="H31" s="79">
        <v>149585</v>
      </c>
      <c r="I31" s="79">
        <v>149585</v>
      </c>
      <c r="J31" s="79">
        <v>149585</v>
      </c>
      <c r="K31" s="79">
        <v>149585</v>
      </c>
      <c r="L31" s="79">
        <v>149585</v>
      </c>
      <c r="M31" s="79">
        <v>149585</v>
      </c>
      <c r="N31" s="80">
        <f t="shared" si="3"/>
        <v>1795020</v>
      </c>
      <c r="O31" s="64"/>
    </row>
    <row r="32" spans="1:15" x14ac:dyDescent="0.25">
      <c r="A32" s="75" t="s">
        <v>78</v>
      </c>
      <c r="B32" s="79">
        <v>119584</v>
      </c>
      <c r="C32" s="79">
        <v>119584</v>
      </c>
      <c r="D32" s="79">
        <v>119584</v>
      </c>
      <c r="E32" s="79">
        <v>119584</v>
      </c>
      <c r="F32" s="79">
        <v>119584</v>
      </c>
      <c r="G32" s="79">
        <v>119584</v>
      </c>
      <c r="H32" s="79">
        <v>119584</v>
      </c>
      <c r="I32" s="79">
        <v>119584</v>
      </c>
      <c r="J32" s="79">
        <v>119584</v>
      </c>
      <c r="K32" s="79">
        <v>119584</v>
      </c>
      <c r="L32" s="79">
        <v>119584</v>
      </c>
      <c r="M32" s="79">
        <v>119584</v>
      </c>
      <c r="N32" s="80">
        <f t="shared" si="3"/>
        <v>1435008</v>
      </c>
      <c r="O32" s="64"/>
    </row>
    <row r="33" spans="1:15" x14ac:dyDescent="0.25">
      <c r="A33" s="75" t="s">
        <v>155</v>
      </c>
      <c r="B33" s="79">
        <v>61250</v>
      </c>
      <c r="C33" s="79">
        <v>61250</v>
      </c>
      <c r="D33" s="79">
        <v>61250</v>
      </c>
      <c r="E33" s="79">
        <v>61250</v>
      </c>
      <c r="F33" s="79">
        <v>61250</v>
      </c>
      <c r="G33" s="79">
        <v>61250</v>
      </c>
      <c r="H33" s="79">
        <v>61250</v>
      </c>
      <c r="I33" s="79">
        <v>61250</v>
      </c>
      <c r="J33" s="79">
        <v>61250</v>
      </c>
      <c r="K33" s="79">
        <v>61250</v>
      </c>
      <c r="L33" s="79">
        <v>61250</v>
      </c>
      <c r="M33" s="79">
        <v>61250</v>
      </c>
      <c r="N33" s="80">
        <f t="shared" si="3"/>
        <v>735000</v>
      </c>
      <c r="O33" s="64"/>
    </row>
    <row r="34" spans="1:15" x14ac:dyDescent="0.25">
      <c r="A34" s="75" t="s">
        <v>73</v>
      </c>
      <c r="B34" s="79">
        <v>25417</v>
      </c>
      <c r="C34" s="79">
        <v>25417</v>
      </c>
      <c r="D34" s="79">
        <v>25417</v>
      </c>
      <c r="E34" s="79">
        <v>25417</v>
      </c>
      <c r="F34" s="79">
        <v>25417</v>
      </c>
      <c r="G34" s="79">
        <v>25417</v>
      </c>
      <c r="H34" s="79">
        <v>25417</v>
      </c>
      <c r="I34" s="79">
        <v>25417</v>
      </c>
      <c r="J34" s="79">
        <v>25417</v>
      </c>
      <c r="K34" s="79">
        <v>25417</v>
      </c>
      <c r="L34" s="79">
        <v>25417</v>
      </c>
      <c r="M34" s="79">
        <v>25417</v>
      </c>
      <c r="N34" s="80">
        <f t="shared" si="3"/>
        <v>305004</v>
      </c>
      <c r="O34" s="64"/>
    </row>
    <row r="35" spans="1:15" x14ac:dyDescent="0.25">
      <c r="A35" s="75" t="s">
        <v>74</v>
      </c>
      <c r="B35" s="79">
        <v>20834</v>
      </c>
      <c r="C35" s="79">
        <v>20834</v>
      </c>
      <c r="D35" s="79">
        <v>20834</v>
      </c>
      <c r="E35" s="79">
        <v>20834</v>
      </c>
      <c r="F35" s="79">
        <v>20834</v>
      </c>
      <c r="G35" s="79">
        <v>20834</v>
      </c>
      <c r="H35" s="79">
        <v>20834</v>
      </c>
      <c r="I35" s="79">
        <v>20834</v>
      </c>
      <c r="J35" s="79">
        <v>20834</v>
      </c>
      <c r="K35" s="79">
        <v>20834</v>
      </c>
      <c r="L35" s="79">
        <v>20834</v>
      </c>
      <c r="M35" s="79">
        <v>20834</v>
      </c>
      <c r="N35" s="80">
        <f t="shared" si="3"/>
        <v>250008</v>
      </c>
      <c r="O35" s="64"/>
    </row>
    <row r="36" spans="1:15" x14ac:dyDescent="0.25">
      <c r="A36" s="75" t="s">
        <v>156</v>
      </c>
      <c r="B36" s="79">
        <v>66667</v>
      </c>
      <c r="C36" s="79">
        <v>66667</v>
      </c>
      <c r="D36" s="79">
        <v>66667</v>
      </c>
      <c r="E36" s="79">
        <v>66667</v>
      </c>
      <c r="F36" s="79">
        <v>66667</v>
      </c>
      <c r="G36" s="79">
        <v>66667</v>
      </c>
      <c r="H36" s="79">
        <v>66667</v>
      </c>
      <c r="I36" s="79">
        <v>66667</v>
      </c>
      <c r="J36" s="79">
        <v>66667</v>
      </c>
      <c r="K36" s="79">
        <v>66667</v>
      </c>
      <c r="L36" s="79">
        <v>66667</v>
      </c>
      <c r="M36" s="79">
        <v>66667</v>
      </c>
      <c r="N36" s="80">
        <f t="shared" si="3"/>
        <v>800004</v>
      </c>
      <c r="O36" s="64"/>
    </row>
    <row r="37" spans="1:15" x14ac:dyDescent="0.25">
      <c r="A37" s="75" t="s">
        <v>82</v>
      </c>
      <c r="B37" s="79">
        <v>48750</v>
      </c>
      <c r="C37" s="79">
        <v>48750</v>
      </c>
      <c r="D37" s="79">
        <v>48750</v>
      </c>
      <c r="E37" s="79">
        <v>48750</v>
      </c>
      <c r="F37" s="79">
        <v>48750</v>
      </c>
      <c r="G37" s="79">
        <v>48750</v>
      </c>
      <c r="H37" s="79">
        <v>48750</v>
      </c>
      <c r="I37" s="79">
        <v>48750</v>
      </c>
      <c r="J37" s="79">
        <v>48750</v>
      </c>
      <c r="K37" s="79">
        <v>48750</v>
      </c>
      <c r="L37" s="79">
        <v>48750</v>
      </c>
      <c r="M37" s="79">
        <v>48750</v>
      </c>
      <c r="N37" s="80">
        <f t="shared" si="3"/>
        <v>585000</v>
      </c>
      <c r="O37" s="64"/>
    </row>
    <row r="38" spans="1:15" x14ac:dyDescent="0.25">
      <c r="A38" s="75" t="s">
        <v>157</v>
      </c>
      <c r="B38" s="79">
        <v>36250</v>
      </c>
      <c r="C38" s="79">
        <v>36250</v>
      </c>
      <c r="D38" s="79">
        <v>36250</v>
      </c>
      <c r="E38" s="79">
        <v>36250</v>
      </c>
      <c r="F38" s="79">
        <v>36250</v>
      </c>
      <c r="G38" s="79">
        <v>36250</v>
      </c>
      <c r="H38" s="79">
        <v>36250</v>
      </c>
      <c r="I38" s="79">
        <v>36250</v>
      </c>
      <c r="J38" s="79">
        <v>36250</v>
      </c>
      <c r="K38" s="79">
        <v>36250</v>
      </c>
      <c r="L38" s="79">
        <v>36250</v>
      </c>
      <c r="M38" s="79">
        <v>36250</v>
      </c>
      <c r="N38" s="80">
        <f t="shared" si="3"/>
        <v>435000</v>
      </c>
      <c r="O38" s="64"/>
    </row>
    <row r="39" spans="1:15" x14ac:dyDescent="0.25">
      <c r="A39" s="75" t="s">
        <v>158</v>
      </c>
      <c r="B39" s="79">
        <v>5002</v>
      </c>
      <c r="C39" s="79">
        <v>5002</v>
      </c>
      <c r="D39" s="79">
        <v>5002</v>
      </c>
      <c r="E39" s="79">
        <v>5002</v>
      </c>
      <c r="F39" s="79">
        <v>5002</v>
      </c>
      <c r="G39" s="79">
        <v>5002</v>
      </c>
      <c r="H39" s="79">
        <v>5002</v>
      </c>
      <c r="I39" s="79">
        <v>5002</v>
      </c>
      <c r="J39" s="79">
        <v>5002</v>
      </c>
      <c r="K39" s="79">
        <v>5002</v>
      </c>
      <c r="L39" s="79">
        <v>5002</v>
      </c>
      <c r="M39" s="79">
        <v>5026</v>
      </c>
      <c r="N39" s="80">
        <f t="shared" si="3"/>
        <v>60048</v>
      </c>
      <c r="O39" s="64"/>
    </row>
    <row r="40" spans="1:15" x14ac:dyDescent="0.25">
      <c r="A40" s="75" t="s">
        <v>159</v>
      </c>
      <c r="B40" s="79">
        <v>2993</v>
      </c>
      <c r="C40" s="79">
        <v>2993</v>
      </c>
      <c r="D40" s="79">
        <v>2993</v>
      </c>
      <c r="E40" s="79">
        <v>2993</v>
      </c>
      <c r="F40" s="79">
        <v>2993</v>
      </c>
      <c r="G40" s="79">
        <v>2993</v>
      </c>
      <c r="H40" s="79">
        <v>2993</v>
      </c>
      <c r="I40" s="79">
        <v>2993</v>
      </c>
      <c r="J40" s="79">
        <v>2993</v>
      </c>
      <c r="K40" s="79">
        <v>2993</v>
      </c>
      <c r="L40" s="79">
        <v>2993</v>
      </c>
      <c r="M40" s="79">
        <v>3007</v>
      </c>
      <c r="N40" s="80">
        <f t="shared" si="3"/>
        <v>35930</v>
      </c>
      <c r="O40" s="64"/>
    </row>
    <row r="41" spans="1:15" x14ac:dyDescent="0.25">
      <c r="A41" s="75" t="s">
        <v>160</v>
      </c>
      <c r="B41" s="79">
        <v>609</v>
      </c>
      <c r="C41" s="79">
        <v>609</v>
      </c>
      <c r="D41" s="79">
        <v>609</v>
      </c>
      <c r="E41" s="79">
        <v>609</v>
      </c>
      <c r="F41" s="79">
        <v>609</v>
      </c>
      <c r="G41" s="79">
        <v>609</v>
      </c>
      <c r="H41" s="79">
        <v>609</v>
      </c>
      <c r="I41" s="79">
        <v>609</v>
      </c>
      <c r="J41" s="79">
        <v>609</v>
      </c>
      <c r="K41" s="79">
        <v>609</v>
      </c>
      <c r="L41" s="79">
        <v>609</v>
      </c>
      <c r="M41" s="79">
        <v>609</v>
      </c>
      <c r="N41" s="80">
        <f t="shared" si="3"/>
        <v>7308</v>
      </c>
      <c r="O41" s="64"/>
    </row>
    <row r="42" spans="1:15" s="53" customFormat="1" x14ac:dyDescent="0.25">
      <c r="A42" s="75" t="s">
        <v>161</v>
      </c>
      <c r="B42" s="79">
        <v>21335</v>
      </c>
      <c r="C42" s="79">
        <v>21335</v>
      </c>
      <c r="D42" s="79">
        <v>21335</v>
      </c>
      <c r="E42" s="79">
        <v>21335</v>
      </c>
      <c r="F42" s="79">
        <v>21335</v>
      </c>
      <c r="G42" s="79">
        <v>21335</v>
      </c>
      <c r="H42" s="79">
        <v>21335</v>
      </c>
      <c r="I42" s="79">
        <v>21335</v>
      </c>
      <c r="J42" s="79">
        <v>21335</v>
      </c>
      <c r="K42" s="79">
        <v>21335</v>
      </c>
      <c r="L42" s="79">
        <v>21335</v>
      </c>
      <c r="M42" s="79">
        <v>21437</v>
      </c>
      <c r="N42" s="80">
        <f t="shared" si="3"/>
        <v>256122</v>
      </c>
      <c r="O42" s="64"/>
    </row>
    <row r="43" spans="1:15" x14ac:dyDescent="0.25">
      <c r="A43" s="75" t="s">
        <v>162</v>
      </c>
      <c r="B43" s="79">
        <v>91351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80">
        <f>SUM(B43:M43)</f>
        <v>91351</v>
      </c>
      <c r="O43" s="64"/>
    </row>
    <row r="44" spans="1:15" x14ac:dyDescent="0.25">
      <c r="A44" s="85" t="s">
        <v>150</v>
      </c>
      <c r="B44" s="86">
        <f>SUM(B12:B43)</f>
        <v>1432272.9934895835</v>
      </c>
      <c r="C44" s="86">
        <f>SUM(C12:C43)</f>
        <v>1340921.9934895835</v>
      </c>
      <c r="D44" s="86">
        <f t="shared" ref="D44:M44" si="4">SUM(D12:D42)</f>
        <v>1340921.9934895835</v>
      </c>
      <c r="E44" s="86">
        <f t="shared" si="4"/>
        <v>1340921.9934895835</v>
      </c>
      <c r="F44" s="86">
        <f t="shared" si="4"/>
        <v>1340921.9934895835</v>
      </c>
      <c r="G44" s="86">
        <f t="shared" si="4"/>
        <v>1340921.9934895835</v>
      </c>
      <c r="H44" s="86">
        <f t="shared" si="4"/>
        <v>1340921.9934895835</v>
      </c>
      <c r="I44" s="86">
        <f t="shared" si="4"/>
        <v>1340921.9934895835</v>
      </c>
      <c r="J44" s="86">
        <f t="shared" si="4"/>
        <v>1340921.9934895835</v>
      </c>
      <c r="K44" s="86">
        <f t="shared" si="4"/>
        <v>1340921.9934895835</v>
      </c>
      <c r="L44" s="86">
        <f t="shared" si="4"/>
        <v>1340921.9934895835</v>
      </c>
      <c r="M44" s="86">
        <f t="shared" si="4"/>
        <v>1341061.9934895835</v>
      </c>
      <c r="N44" s="87">
        <f>SUM(N12:N43)</f>
        <v>16182554.921875</v>
      </c>
    </row>
    <row r="45" spans="1:15" s="53" customFormat="1" x14ac:dyDescent="0.25"/>
    <row r="46" spans="1:15" ht="19.5" customHeight="1" thickBot="1" x14ac:dyDescent="0.35">
      <c r="A46" s="277" t="s">
        <v>217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</row>
    <row r="47" spans="1:15" ht="15.75" thickTop="1" x14ac:dyDescent="0.25">
      <c r="A47" s="65"/>
      <c r="B47" s="66" t="s">
        <v>137</v>
      </c>
      <c r="C47" s="66" t="s">
        <v>138</v>
      </c>
      <c r="D47" s="66" t="s">
        <v>139</v>
      </c>
      <c r="E47" s="66" t="s">
        <v>140</v>
      </c>
      <c r="F47" s="66" t="s">
        <v>141</v>
      </c>
      <c r="G47" s="66" t="s">
        <v>142</v>
      </c>
      <c r="H47" s="66" t="s">
        <v>143</v>
      </c>
      <c r="I47" s="66" t="s">
        <v>144</v>
      </c>
      <c r="J47" s="66" t="s">
        <v>145</v>
      </c>
      <c r="K47" s="66" t="s">
        <v>146</v>
      </c>
      <c r="L47" s="66" t="s">
        <v>147</v>
      </c>
      <c r="M47" s="66" t="s">
        <v>148</v>
      </c>
      <c r="N47" s="66" t="s">
        <v>150</v>
      </c>
    </row>
    <row r="48" spans="1:15" hidden="1" x14ac:dyDescent="0.25">
      <c r="A48" s="69" t="s">
        <v>164</v>
      </c>
      <c r="B48" s="70" t="s">
        <v>165</v>
      </c>
      <c r="C48" s="67" t="s">
        <v>166</v>
      </c>
      <c r="D48" s="67" t="s">
        <v>167</v>
      </c>
      <c r="E48" s="67" t="s">
        <v>168</v>
      </c>
      <c r="F48" s="67" t="s">
        <v>169</v>
      </c>
      <c r="G48" s="67" t="s">
        <v>170</v>
      </c>
      <c r="H48" s="67" t="s">
        <v>171</v>
      </c>
      <c r="I48" s="67" t="s">
        <v>172</v>
      </c>
      <c r="J48" s="67" t="s">
        <v>173</v>
      </c>
      <c r="K48" s="67" t="s">
        <v>174</v>
      </c>
      <c r="L48" s="67" t="s">
        <v>175</v>
      </c>
      <c r="M48" s="67" t="s">
        <v>176</v>
      </c>
      <c r="N48" s="72" t="s">
        <v>177</v>
      </c>
    </row>
    <row r="49" spans="1:14" x14ac:dyDescent="0.25">
      <c r="A49" s="88" t="s">
        <v>163</v>
      </c>
      <c r="B49" s="75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</row>
    <row r="50" spans="1:14" x14ac:dyDescent="0.25">
      <c r="A50" s="89" t="s">
        <v>54</v>
      </c>
      <c r="B50" s="90">
        <v>945</v>
      </c>
      <c r="C50" s="90">
        <v>945</v>
      </c>
      <c r="D50" s="90">
        <v>945</v>
      </c>
      <c r="E50" s="90">
        <v>945</v>
      </c>
      <c r="F50" s="90">
        <v>945</v>
      </c>
      <c r="G50" s="90">
        <v>945</v>
      </c>
      <c r="H50" s="90">
        <v>945</v>
      </c>
      <c r="I50" s="90">
        <v>945</v>
      </c>
      <c r="J50" s="90">
        <v>945</v>
      </c>
      <c r="K50" s="90">
        <v>945</v>
      </c>
      <c r="L50" s="90">
        <v>945</v>
      </c>
      <c r="M50" s="90">
        <v>945</v>
      </c>
      <c r="N50" s="91">
        <f>SUM(B50:M50)</f>
        <v>11340</v>
      </c>
    </row>
    <row r="51" spans="1:14" x14ac:dyDescent="0.25">
      <c r="A51" s="77" t="s">
        <v>55</v>
      </c>
      <c r="B51" s="90">
        <v>288</v>
      </c>
      <c r="C51" s="90">
        <v>288</v>
      </c>
      <c r="D51" s="90">
        <v>288</v>
      </c>
      <c r="E51" s="90">
        <v>288</v>
      </c>
      <c r="F51" s="90">
        <v>288</v>
      </c>
      <c r="G51" s="90">
        <v>288</v>
      </c>
      <c r="H51" s="90">
        <v>288</v>
      </c>
      <c r="I51" s="90">
        <v>288</v>
      </c>
      <c r="J51" s="90">
        <v>288</v>
      </c>
      <c r="K51" s="90">
        <v>288</v>
      </c>
      <c r="L51" s="90">
        <v>288</v>
      </c>
      <c r="M51" s="90">
        <v>288</v>
      </c>
      <c r="N51" s="91">
        <f t="shared" ref="N51:N65" si="5">SUM(B51:M51)</f>
        <v>3456</v>
      </c>
    </row>
    <row r="52" spans="1:14" x14ac:dyDescent="0.25">
      <c r="A52" s="77" t="s">
        <v>56</v>
      </c>
      <c r="B52" s="90">
        <v>28</v>
      </c>
      <c r="C52" s="90">
        <v>28</v>
      </c>
      <c r="D52" s="90">
        <v>28</v>
      </c>
      <c r="E52" s="90">
        <v>28</v>
      </c>
      <c r="F52" s="90">
        <v>28</v>
      </c>
      <c r="G52" s="90">
        <v>28</v>
      </c>
      <c r="H52" s="90">
        <v>28</v>
      </c>
      <c r="I52" s="90">
        <v>28</v>
      </c>
      <c r="J52" s="90">
        <v>28</v>
      </c>
      <c r="K52" s="90">
        <v>28</v>
      </c>
      <c r="L52" s="90">
        <v>28</v>
      </c>
      <c r="M52" s="90">
        <v>28</v>
      </c>
      <c r="N52" s="91">
        <f t="shared" si="5"/>
        <v>336</v>
      </c>
    </row>
    <row r="53" spans="1:14" x14ac:dyDescent="0.25">
      <c r="A53" s="77" t="s">
        <v>57</v>
      </c>
      <c r="B53" s="90">
        <v>30</v>
      </c>
      <c r="C53" s="90">
        <v>30</v>
      </c>
      <c r="D53" s="90">
        <v>30</v>
      </c>
      <c r="E53" s="90">
        <v>30</v>
      </c>
      <c r="F53" s="90">
        <v>30</v>
      </c>
      <c r="G53" s="90">
        <v>30</v>
      </c>
      <c r="H53" s="90">
        <v>30</v>
      </c>
      <c r="I53" s="90">
        <v>30</v>
      </c>
      <c r="J53" s="90">
        <v>30</v>
      </c>
      <c r="K53" s="90">
        <v>30</v>
      </c>
      <c r="L53" s="90">
        <v>30</v>
      </c>
      <c r="M53" s="90">
        <v>30</v>
      </c>
      <c r="N53" s="91">
        <f t="shared" si="5"/>
        <v>360</v>
      </c>
    </row>
    <row r="54" spans="1:14" x14ac:dyDescent="0.25">
      <c r="A54" s="77" t="s">
        <v>58</v>
      </c>
      <c r="B54" s="90">
        <v>2530</v>
      </c>
      <c r="C54" s="90">
        <v>2530</v>
      </c>
      <c r="D54" s="90">
        <v>2530</v>
      </c>
      <c r="E54" s="90">
        <v>2530</v>
      </c>
      <c r="F54" s="90">
        <v>2530</v>
      </c>
      <c r="G54" s="90">
        <v>2530</v>
      </c>
      <c r="H54" s="90">
        <v>2530</v>
      </c>
      <c r="I54" s="90">
        <v>2530</v>
      </c>
      <c r="J54" s="90">
        <v>2530</v>
      </c>
      <c r="K54" s="90">
        <v>2530</v>
      </c>
      <c r="L54" s="90">
        <v>2530</v>
      </c>
      <c r="M54" s="90">
        <v>2530</v>
      </c>
      <c r="N54" s="91">
        <f t="shared" si="5"/>
        <v>30360</v>
      </c>
    </row>
    <row r="55" spans="1:14" x14ac:dyDescent="0.25">
      <c r="A55" s="77" t="s">
        <v>59</v>
      </c>
      <c r="B55" s="90">
        <v>178</v>
      </c>
      <c r="C55" s="90">
        <v>178</v>
      </c>
      <c r="D55" s="90">
        <v>178</v>
      </c>
      <c r="E55" s="90">
        <v>178</v>
      </c>
      <c r="F55" s="90">
        <v>178</v>
      </c>
      <c r="G55" s="90">
        <v>178</v>
      </c>
      <c r="H55" s="90">
        <v>178</v>
      </c>
      <c r="I55" s="90">
        <v>178</v>
      </c>
      <c r="J55" s="90">
        <v>178</v>
      </c>
      <c r="K55" s="90">
        <v>178</v>
      </c>
      <c r="L55" s="90">
        <v>178</v>
      </c>
      <c r="M55" s="90">
        <v>178</v>
      </c>
      <c r="N55" s="91">
        <f t="shared" si="5"/>
        <v>2136</v>
      </c>
    </row>
    <row r="56" spans="1:14" x14ac:dyDescent="0.25">
      <c r="A56" s="77" t="s">
        <v>60</v>
      </c>
      <c r="B56" s="90">
        <v>676</v>
      </c>
      <c r="C56" s="90">
        <v>676</v>
      </c>
      <c r="D56" s="90">
        <v>676</v>
      </c>
      <c r="E56" s="90">
        <v>676</v>
      </c>
      <c r="F56" s="90">
        <v>676</v>
      </c>
      <c r="G56" s="90">
        <v>676</v>
      </c>
      <c r="H56" s="90">
        <v>676</v>
      </c>
      <c r="I56" s="90">
        <v>676</v>
      </c>
      <c r="J56" s="90">
        <v>676</v>
      </c>
      <c r="K56" s="90">
        <v>676</v>
      </c>
      <c r="L56" s="90">
        <v>676</v>
      </c>
      <c r="M56" s="90">
        <v>676</v>
      </c>
      <c r="N56" s="91">
        <f t="shared" si="5"/>
        <v>8112</v>
      </c>
    </row>
    <row r="57" spans="1:14" x14ac:dyDescent="0.25">
      <c r="A57" s="77" t="s">
        <v>61</v>
      </c>
      <c r="B57" s="90">
        <v>0</v>
      </c>
      <c r="C57" s="90">
        <v>0</v>
      </c>
      <c r="D57" s="90">
        <v>0</v>
      </c>
      <c r="E57" s="90">
        <v>0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1">
        <f t="shared" si="5"/>
        <v>0</v>
      </c>
    </row>
    <row r="58" spans="1:14" x14ac:dyDescent="0.25">
      <c r="A58" s="77" t="s">
        <v>62</v>
      </c>
      <c r="B58" s="90">
        <v>175</v>
      </c>
      <c r="C58" s="90">
        <v>175</v>
      </c>
      <c r="D58" s="90">
        <v>175</v>
      </c>
      <c r="E58" s="90">
        <v>175</v>
      </c>
      <c r="F58" s="90">
        <v>175</v>
      </c>
      <c r="G58" s="90">
        <v>175</v>
      </c>
      <c r="H58" s="90">
        <v>175</v>
      </c>
      <c r="I58" s="90">
        <v>175</v>
      </c>
      <c r="J58" s="90">
        <v>175</v>
      </c>
      <c r="K58" s="90">
        <v>175</v>
      </c>
      <c r="L58" s="90">
        <v>175</v>
      </c>
      <c r="M58" s="90">
        <v>175</v>
      </c>
      <c r="N58" s="91">
        <f t="shared" si="5"/>
        <v>2100</v>
      </c>
    </row>
    <row r="59" spans="1:14" x14ac:dyDescent="0.25">
      <c r="A59" s="77" t="s">
        <v>63</v>
      </c>
      <c r="B59" s="90">
        <v>341</v>
      </c>
      <c r="C59" s="90">
        <v>341</v>
      </c>
      <c r="D59" s="90">
        <v>341</v>
      </c>
      <c r="E59" s="90">
        <v>341</v>
      </c>
      <c r="F59" s="90">
        <v>341</v>
      </c>
      <c r="G59" s="90">
        <v>341</v>
      </c>
      <c r="H59" s="90">
        <v>341</v>
      </c>
      <c r="I59" s="90">
        <v>341</v>
      </c>
      <c r="J59" s="90">
        <v>341</v>
      </c>
      <c r="K59" s="90">
        <v>341</v>
      </c>
      <c r="L59" s="90">
        <v>341</v>
      </c>
      <c r="M59" s="90">
        <v>341</v>
      </c>
      <c r="N59" s="91">
        <f t="shared" si="5"/>
        <v>4092</v>
      </c>
    </row>
    <row r="60" spans="1:14" x14ac:dyDescent="0.25">
      <c r="A60" s="77" t="s">
        <v>64</v>
      </c>
      <c r="B60" s="90">
        <v>339</v>
      </c>
      <c r="C60" s="90">
        <v>339</v>
      </c>
      <c r="D60" s="90">
        <v>339</v>
      </c>
      <c r="E60" s="90">
        <v>339</v>
      </c>
      <c r="F60" s="90">
        <v>339</v>
      </c>
      <c r="G60" s="90">
        <v>339</v>
      </c>
      <c r="H60" s="90">
        <v>339</v>
      </c>
      <c r="I60" s="90">
        <v>339</v>
      </c>
      <c r="J60" s="90">
        <v>339</v>
      </c>
      <c r="K60" s="90">
        <v>339</v>
      </c>
      <c r="L60" s="90">
        <v>339</v>
      </c>
      <c r="M60" s="90">
        <v>339</v>
      </c>
      <c r="N60" s="91">
        <f t="shared" si="5"/>
        <v>4068</v>
      </c>
    </row>
    <row r="61" spans="1:14" x14ac:dyDescent="0.25">
      <c r="A61" s="77" t="s">
        <v>65</v>
      </c>
      <c r="B61" s="90">
        <v>125</v>
      </c>
      <c r="C61" s="90">
        <v>125</v>
      </c>
      <c r="D61" s="90">
        <v>125</v>
      </c>
      <c r="E61" s="90">
        <v>125</v>
      </c>
      <c r="F61" s="90">
        <v>125</v>
      </c>
      <c r="G61" s="90">
        <v>125</v>
      </c>
      <c r="H61" s="90">
        <v>125</v>
      </c>
      <c r="I61" s="90">
        <v>125</v>
      </c>
      <c r="J61" s="90">
        <v>125</v>
      </c>
      <c r="K61" s="90">
        <v>125</v>
      </c>
      <c r="L61" s="90">
        <v>125</v>
      </c>
      <c r="M61" s="90">
        <v>125</v>
      </c>
      <c r="N61" s="91">
        <f t="shared" si="5"/>
        <v>1500</v>
      </c>
    </row>
    <row r="62" spans="1:14" x14ac:dyDescent="0.25">
      <c r="A62" s="77" t="s">
        <v>66</v>
      </c>
      <c r="B62" s="90">
        <v>7</v>
      </c>
      <c r="C62" s="90">
        <v>7</v>
      </c>
      <c r="D62" s="90">
        <v>7</v>
      </c>
      <c r="E62" s="90">
        <v>7</v>
      </c>
      <c r="F62" s="90">
        <v>7</v>
      </c>
      <c r="G62" s="90">
        <v>7</v>
      </c>
      <c r="H62" s="90">
        <v>7</v>
      </c>
      <c r="I62" s="90">
        <v>7</v>
      </c>
      <c r="J62" s="90">
        <v>7</v>
      </c>
      <c r="K62" s="90">
        <v>7</v>
      </c>
      <c r="L62" s="90">
        <v>7</v>
      </c>
      <c r="M62" s="90">
        <v>7</v>
      </c>
      <c r="N62" s="91">
        <f t="shared" si="5"/>
        <v>84</v>
      </c>
    </row>
    <row r="63" spans="1:14" x14ac:dyDescent="0.25">
      <c r="A63" s="77" t="s">
        <v>67</v>
      </c>
      <c r="B63" s="90">
        <v>72</v>
      </c>
      <c r="C63" s="90">
        <v>72</v>
      </c>
      <c r="D63" s="90">
        <v>72</v>
      </c>
      <c r="E63" s="90">
        <v>72</v>
      </c>
      <c r="F63" s="90">
        <v>72</v>
      </c>
      <c r="G63" s="90">
        <v>72</v>
      </c>
      <c r="H63" s="90">
        <v>72</v>
      </c>
      <c r="I63" s="90">
        <v>72</v>
      </c>
      <c r="J63" s="90">
        <v>72</v>
      </c>
      <c r="K63" s="90">
        <v>72</v>
      </c>
      <c r="L63" s="90">
        <v>72</v>
      </c>
      <c r="M63" s="90">
        <v>72</v>
      </c>
      <c r="N63" s="91">
        <f t="shared" si="5"/>
        <v>864</v>
      </c>
    </row>
    <row r="64" spans="1:14" x14ac:dyDescent="0.25">
      <c r="A64" s="77" t="s">
        <v>68</v>
      </c>
      <c r="B64" s="90">
        <v>2</v>
      </c>
      <c r="C64" s="90">
        <v>2</v>
      </c>
      <c r="D64" s="90">
        <v>2</v>
      </c>
      <c r="E64" s="90">
        <v>2</v>
      </c>
      <c r="F64" s="90">
        <v>2</v>
      </c>
      <c r="G64" s="90">
        <v>2</v>
      </c>
      <c r="H64" s="90">
        <v>2</v>
      </c>
      <c r="I64" s="90">
        <v>2</v>
      </c>
      <c r="J64" s="90">
        <v>2</v>
      </c>
      <c r="K64" s="90">
        <v>2</v>
      </c>
      <c r="L64" s="90">
        <v>2</v>
      </c>
      <c r="M64" s="90">
        <v>2</v>
      </c>
      <c r="N64" s="91">
        <f t="shared" si="5"/>
        <v>24</v>
      </c>
    </row>
    <row r="65" spans="1:14" x14ac:dyDescent="0.25">
      <c r="A65" s="92" t="s">
        <v>69</v>
      </c>
      <c r="B65" s="93">
        <v>4</v>
      </c>
      <c r="C65" s="93">
        <v>4</v>
      </c>
      <c r="D65" s="93">
        <v>4</v>
      </c>
      <c r="E65" s="93">
        <v>4</v>
      </c>
      <c r="F65" s="93">
        <v>4</v>
      </c>
      <c r="G65" s="93">
        <v>4</v>
      </c>
      <c r="H65" s="93">
        <v>4</v>
      </c>
      <c r="I65" s="93">
        <v>4</v>
      </c>
      <c r="J65" s="93">
        <v>4</v>
      </c>
      <c r="K65" s="93">
        <v>4</v>
      </c>
      <c r="L65" s="93">
        <v>4</v>
      </c>
      <c r="M65" s="93">
        <v>4</v>
      </c>
      <c r="N65" s="94">
        <f t="shared" si="5"/>
        <v>48</v>
      </c>
    </row>
    <row r="66" spans="1:14" s="53" customFormat="1" x14ac:dyDescent="0.25">
      <c r="A66" s="92" t="s">
        <v>221</v>
      </c>
      <c r="B66" s="93">
        <v>1.6441406249999995</v>
      </c>
      <c r="C66" s="93">
        <v>1.6441406249999995</v>
      </c>
      <c r="D66" s="93">
        <v>1.6441406249999995</v>
      </c>
      <c r="E66" s="93">
        <v>1.6441406249999995</v>
      </c>
      <c r="F66" s="93">
        <v>1.6441406249999995</v>
      </c>
      <c r="G66" s="93">
        <v>1.6441406249999995</v>
      </c>
      <c r="H66" s="93">
        <v>1.6441406249999995</v>
      </c>
      <c r="I66" s="93">
        <v>1.6441406249999995</v>
      </c>
      <c r="J66" s="93">
        <v>1.6441406249999995</v>
      </c>
      <c r="K66" s="93">
        <v>1.6441406249999995</v>
      </c>
      <c r="L66" s="93">
        <v>1.6441406249999995</v>
      </c>
      <c r="M66" s="93">
        <v>1.6441406249999995</v>
      </c>
      <c r="N66" s="94">
        <f>SUM(B66:M66)</f>
        <v>19.729687499999986</v>
      </c>
    </row>
  </sheetData>
  <mergeCells count="2">
    <mergeCell ref="A1:N1"/>
    <mergeCell ref="A46:N46"/>
  </mergeCells>
  <printOptions horizontalCentered="1"/>
  <pageMargins left="0.7" right="0.7" top="0.75" bottom="0.75" header="0.3" footer="0.3"/>
  <pageSetup scale="72" fitToHeight="2" orientation="landscape" r:id="rId1"/>
  <rowBreaks count="1" manualBreakCount="1">
    <brk id="45" max="13" man="1"/>
  </rowBreaks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workbookViewId="0">
      <selection activeCell="S63" sqref="S63"/>
    </sheetView>
  </sheetViews>
  <sheetFormatPr defaultRowHeight="15" x14ac:dyDescent="0.25"/>
  <cols>
    <col min="1" max="1" width="34" style="311" customWidth="1"/>
    <col min="2" max="2" width="2" style="311" hidden="1" customWidth="1"/>
    <col min="3" max="3" width="11.7109375" style="325" hidden="1" customWidth="1"/>
    <col min="4" max="4" width="1.140625" style="311" hidden="1" customWidth="1"/>
    <col min="5" max="5" width="10.7109375" style="318" hidden="1" customWidth="1"/>
    <col min="6" max="6" width="1.5703125" style="311" hidden="1" customWidth="1"/>
    <col min="7" max="7" width="3.85546875" style="311" hidden="1" customWidth="1"/>
    <col min="8" max="8" width="1.7109375" style="311" customWidth="1"/>
    <col min="9" max="9" width="17.28515625" style="317" customWidth="1"/>
    <col min="10" max="10" width="1.5703125" style="311" customWidth="1"/>
    <col min="11" max="11" width="7.5703125" style="311" customWidth="1"/>
    <col min="12" max="12" width="12.5703125" style="332" customWidth="1"/>
    <col min="13" max="13" width="13" style="332" customWidth="1"/>
    <col min="14" max="14" width="10.28515625" style="321" customWidth="1"/>
    <col min="15" max="15" width="9.42578125" style="396" customWidth="1"/>
    <col min="16" max="16" width="17.28515625" style="311" customWidth="1"/>
    <col min="17" max="255" width="9.140625" style="311"/>
    <col min="256" max="256" width="26.5703125" style="311" customWidth="1"/>
    <col min="257" max="257" width="2" style="311" customWidth="1"/>
    <col min="258" max="258" width="11.7109375" style="311" customWidth="1"/>
    <col min="259" max="259" width="1.140625" style="311" customWidth="1"/>
    <col min="260" max="260" width="10.7109375" style="311" customWidth="1"/>
    <col min="261" max="261" width="1.5703125" style="311" customWidth="1"/>
    <col min="262" max="262" width="10.7109375" style="311" customWidth="1"/>
    <col min="263" max="263" width="1.7109375" style="311" customWidth="1"/>
    <col min="264" max="264" width="16.7109375" style="311" customWidth="1"/>
    <col min="265" max="265" width="1.5703125" style="311" customWidth="1"/>
    <col min="266" max="511" width="9.140625" style="311"/>
    <col min="512" max="512" width="26.5703125" style="311" customWidth="1"/>
    <col min="513" max="513" width="2" style="311" customWidth="1"/>
    <col min="514" max="514" width="11.7109375" style="311" customWidth="1"/>
    <col min="515" max="515" width="1.140625" style="311" customWidth="1"/>
    <col min="516" max="516" width="10.7109375" style="311" customWidth="1"/>
    <col min="517" max="517" width="1.5703125" style="311" customWidth="1"/>
    <col min="518" max="518" width="10.7109375" style="311" customWidth="1"/>
    <col min="519" max="519" width="1.7109375" style="311" customWidth="1"/>
    <col min="520" max="520" width="16.7109375" style="311" customWidth="1"/>
    <col min="521" max="521" width="1.5703125" style="311" customWidth="1"/>
    <col min="522" max="767" width="9.140625" style="311"/>
    <col min="768" max="768" width="26.5703125" style="311" customWidth="1"/>
    <col min="769" max="769" width="2" style="311" customWidth="1"/>
    <col min="770" max="770" width="11.7109375" style="311" customWidth="1"/>
    <col min="771" max="771" width="1.140625" style="311" customWidth="1"/>
    <col min="772" max="772" width="10.7109375" style="311" customWidth="1"/>
    <col min="773" max="773" width="1.5703125" style="311" customWidth="1"/>
    <col min="774" max="774" width="10.7109375" style="311" customWidth="1"/>
    <col min="775" max="775" width="1.7109375" style="311" customWidth="1"/>
    <col min="776" max="776" width="16.7109375" style="311" customWidth="1"/>
    <col min="777" max="777" width="1.5703125" style="311" customWidth="1"/>
    <col min="778" max="1023" width="9.140625" style="311"/>
    <col min="1024" max="1024" width="26.5703125" style="311" customWidth="1"/>
    <col min="1025" max="1025" width="2" style="311" customWidth="1"/>
    <col min="1026" max="1026" width="11.7109375" style="311" customWidth="1"/>
    <col min="1027" max="1027" width="1.140625" style="311" customWidth="1"/>
    <col min="1028" max="1028" width="10.7109375" style="311" customWidth="1"/>
    <col min="1029" max="1029" width="1.5703125" style="311" customWidth="1"/>
    <col min="1030" max="1030" width="10.7109375" style="311" customWidth="1"/>
    <col min="1031" max="1031" width="1.7109375" style="311" customWidth="1"/>
    <col min="1032" max="1032" width="16.7109375" style="311" customWidth="1"/>
    <col min="1033" max="1033" width="1.5703125" style="311" customWidth="1"/>
    <col min="1034" max="1279" width="9.140625" style="311"/>
    <col min="1280" max="1280" width="26.5703125" style="311" customWidth="1"/>
    <col min="1281" max="1281" width="2" style="311" customWidth="1"/>
    <col min="1282" max="1282" width="11.7109375" style="311" customWidth="1"/>
    <col min="1283" max="1283" width="1.140625" style="311" customWidth="1"/>
    <col min="1284" max="1284" width="10.7109375" style="311" customWidth="1"/>
    <col min="1285" max="1285" width="1.5703125" style="311" customWidth="1"/>
    <col min="1286" max="1286" width="10.7109375" style="311" customWidth="1"/>
    <col min="1287" max="1287" width="1.7109375" style="311" customWidth="1"/>
    <col min="1288" max="1288" width="16.7109375" style="311" customWidth="1"/>
    <col min="1289" max="1289" width="1.5703125" style="311" customWidth="1"/>
    <col min="1290" max="1535" width="9.140625" style="311"/>
    <col min="1536" max="1536" width="26.5703125" style="311" customWidth="1"/>
    <col min="1537" max="1537" width="2" style="311" customWidth="1"/>
    <col min="1538" max="1538" width="11.7109375" style="311" customWidth="1"/>
    <col min="1539" max="1539" width="1.140625" style="311" customWidth="1"/>
    <col min="1540" max="1540" width="10.7109375" style="311" customWidth="1"/>
    <col min="1541" max="1541" width="1.5703125" style="311" customWidth="1"/>
    <col min="1542" max="1542" width="10.7109375" style="311" customWidth="1"/>
    <col min="1543" max="1543" width="1.7109375" style="311" customWidth="1"/>
    <col min="1544" max="1544" width="16.7109375" style="311" customWidth="1"/>
    <col min="1545" max="1545" width="1.5703125" style="311" customWidth="1"/>
    <col min="1546" max="1791" width="9.140625" style="311"/>
    <col min="1792" max="1792" width="26.5703125" style="311" customWidth="1"/>
    <col min="1793" max="1793" width="2" style="311" customWidth="1"/>
    <col min="1794" max="1794" width="11.7109375" style="311" customWidth="1"/>
    <col min="1795" max="1795" width="1.140625" style="311" customWidth="1"/>
    <col min="1796" max="1796" width="10.7109375" style="311" customWidth="1"/>
    <col min="1797" max="1797" width="1.5703125" style="311" customWidth="1"/>
    <col min="1798" max="1798" width="10.7109375" style="311" customWidth="1"/>
    <col min="1799" max="1799" width="1.7109375" style="311" customWidth="1"/>
    <col min="1800" max="1800" width="16.7109375" style="311" customWidth="1"/>
    <col min="1801" max="1801" width="1.5703125" style="311" customWidth="1"/>
    <col min="1802" max="2047" width="9.140625" style="311"/>
    <col min="2048" max="2048" width="26.5703125" style="311" customWidth="1"/>
    <col min="2049" max="2049" width="2" style="311" customWidth="1"/>
    <col min="2050" max="2050" width="11.7109375" style="311" customWidth="1"/>
    <col min="2051" max="2051" width="1.140625" style="311" customWidth="1"/>
    <col min="2052" max="2052" width="10.7109375" style="311" customWidth="1"/>
    <col min="2053" max="2053" width="1.5703125" style="311" customWidth="1"/>
    <col min="2054" max="2054" width="10.7109375" style="311" customWidth="1"/>
    <col min="2055" max="2055" width="1.7109375" style="311" customWidth="1"/>
    <col min="2056" max="2056" width="16.7109375" style="311" customWidth="1"/>
    <col min="2057" max="2057" width="1.5703125" style="311" customWidth="1"/>
    <col min="2058" max="2303" width="9.140625" style="311"/>
    <col min="2304" max="2304" width="26.5703125" style="311" customWidth="1"/>
    <col min="2305" max="2305" width="2" style="311" customWidth="1"/>
    <col min="2306" max="2306" width="11.7109375" style="311" customWidth="1"/>
    <col min="2307" max="2307" width="1.140625" style="311" customWidth="1"/>
    <col min="2308" max="2308" width="10.7109375" style="311" customWidth="1"/>
    <col min="2309" max="2309" width="1.5703125" style="311" customWidth="1"/>
    <col min="2310" max="2310" width="10.7109375" style="311" customWidth="1"/>
    <col min="2311" max="2311" width="1.7109375" style="311" customWidth="1"/>
    <col min="2312" max="2312" width="16.7109375" style="311" customWidth="1"/>
    <col min="2313" max="2313" width="1.5703125" style="311" customWidth="1"/>
    <col min="2314" max="2559" width="9.140625" style="311"/>
    <col min="2560" max="2560" width="26.5703125" style="311" customWidth="1"/>
    <col min="2561" max="2561" width="2" style="311" customWidth="1"/>
    <col min="2562" max="2562" width="11.7109375" style="311" customWidth="1"/>
    <col min="2563" max="2563" width="1.140625" style="311" customWidth="1"/>
    <col min="2564" max="2564" width="10.7109375" style="311" customWidth="1"/>
    <col min="2565" max="2565" width="1.5703125" style="311" customWidth="1"/>
    <col min="2566" max="2566" width="10.7109375" style="311" customWidth="1"/>
    <col min="2567" max="2567" width="1.7109375" style="311" customWidth="1"/>
    <col min="2568" max="2568" width="16.7109375" style="311" customWidth="1"/>
    <col min="2569" max="2569" width="1.5703125" style="311" customWidth="1"/>
    <col min="2570" max="2815" width="9.140625" style="311"/>
    <col min="2816" max="2816" width="26.5703125" style="311" customWidth="1"/>
    <col min="2817" max="2817" width="2" style="311" customWidth="1"/>
    <col min="2818" max="2818" width="11.7109375" style="311" customWidth="1"/>
    <col min="2819" max="2819" width="1.140625" style="311" customWidth="1"/>
    <col min="2820" max="2820" width="10.7109375" style="311" customWidth="1"/>
    <col min="2821" max="2821" width="1.5703125" style="311" customWidth="1"/>
    <col min="2822" max="2822" width="10.7109375" style="311" customWidth="1"/>
    <col min="2823" max="2823" width="1.7109375" style="311" customWidth="1"/>
    <col min="2824" max="2824" width="16.7109375" style="311" customWidth="1"/>
    <col min="2825" max="2825" width="1.5703125" style="311" customWidth="1"/>
    <col min="2826" max="3071" width="9.140625" style="311"/>
    <col min="3072" max="3072" width="26.5703125" style="311" customWidth="1"/>
    <col min="3073" max="3073" width="2" style="311" customWidth="1"/>
    <col min="3074" max="3074" width="11.7109375" style="311" customWidth="1"/>
    <col min="3075" max="3075" width="1.140625" style="311" customWidth="1"/>
    <col min="3076" max="3076" width="10.7109375" style="311" customWidth="1"/>
    <col min="3077" max="3077" width="1.5703125" style="311" customWidth="1"/>
    <col min="3078" max="3078" width="10.7109375" style="311" customWidth="1"/>
    <col min="3079" max="3079" width="1.7109375" style="311" customWidth="1"/>
    <col min="3080" max="3080" width="16.7109375" style="311" customWidth="1"/>
    <col min="3081" max="3081" width="1.5703125" style="311" customWidth="1"/>
    <col min="3082" max="3327" width="9.140625" style="311"/>
    <col min="3328" max="3328" width="26.5703125" style="311" customWidth="1"/>
    <col min="3329" max="3329" width="2" style="311" customWidth="1"/>
    <col min="3330" max="3330" width="11.7109375" style="311" customWidth="1"/>
    <col min="3331" max="3331" width="1.140625" style="311" customWidth="1"/>
    <col min="3332" max="3332" width="10.7109375" style="311" customWidth="1"/>
    <col min="3333" max="3333" width="1.5703125" style="311" customWidth="1"/>
    <col min="3334" max="3334" width="10.7109375" style="311" customWidth="1"/>
    <col min="3335" max="3335" width="1.7109375" style="311" customWidth="1"/>
    <col min="3336" max="3336" width="16.7109375" style="311" customWidth="1"/>
    <col min="3337" max="3337" width="1.5703125" style="311" customWidth="1"/>
    <col min="3338" max="3583" width="9.140625" style="311"/>
    <col min="3584" max="3584" width="26.5703125" style="311" customWidth="1"/>
    <col min="3585" max="3585" width="2" style="311" customWidth="1"/>
    <col min="3586" max="3586" width="11.7109375" style="311" customWidth="1"/>
    <col min="3587" max="3587" width="1.140625" style="311" customWidth="1"/>
    <col min="3588" max="3588" width="10.7109375" style="311" customWidth="1"/>
    <col min="3589" max="3589" width="1.5703125" style="311" customWidth="1"/>
    <col min="3590" max="3590" width="10.7109375" style="311" customWidth="1"/>
    <col min="3591" max="3591" width="1.7109375" style="311" customWidth="1"/>
    <col min="3592" max="3592" width="16.7109375" style="311" customWidth="1"/>
    <col min="3593" max="3593" width="1.5703125" style="311" customWidth="1"/>
    <col min="3594" max="3839" width="9.140625" style="311"/>
    <col min="3840" max="3840" width="26.5703125" style="311" customWidth="1"/>
    <col min="3841" max="3841" width="2" style="311" customWidth="1"/>
    <col min="3842" max="3842" width="11.7109375" style="311" customWidth="1"/>
    <col min="3843" max="3843" width="1.140625" style="311" customWidth="1"/>
    <col min="3844" max="3844" width="10.7109375" style="311" customWidth="1"/>
    <col min="3845" max="3845" width="1.5703125" style="311" customWidth="1"/>
    <col min="3846" max="3846" width="10.7109375" style="311" customWidth="1"/>
    <col min="3847" max="3847" width="1.7109375" style="311" customWidth="1"/>
    <col min="3848" max="3848" width="16.7109375" style="311" customWidth="1"/>
    <col min="3849" max="3849" width="1.5703125" style="311" customWidth="1"/>
    <col min="3850" max="4095" width="9.140625" style="311"/>
    <col min="4096" max="4096" width="26.5703125" style="311" customWidth="1"/>
    <col min="4097" max="4097" width="2" style="311" customWidth="1"/>
    <col min="4098" max="4098" width="11.7109375" style="311" customWidth="1"/>
    <col min="4099" max="4099" width="1.140625" style="311" customWidth="1"/>
    <col min="4100" max="4100" width="10.7109375" style="311" customWidth="1"/>
    <col min="4101" max="4101" width="1.5703125" style="311" customWidth="1"/>
    <col min="4102" max="4102" width="10.7109375" style="311" customWidth="1"/>
    <col min="4103" max="4103" width="1.7109375" style="311" customWidth="1"/>
    <col min="4104" max="4104" width="16.7109375" style="311" customWidth="1"/>
    <col min="4105" max="4105" width="1.5703125" style="311" customWidth="1"/>
    <col min="4106" max="4351" width="9.140625" style="311"/>
    <col min="4352" max="4352" width="26.5703125" style="311" customWidth="1"/>
    <col min="4353" max="4353" width="2" style="311" customWidth="1"/>
    <col min="4354" max="4354" width="11.7109375" style="311" customWidth="1"/>
    <col min="4355" max="4355" width="1.140625" style="311" customWidth="1"/>
    <col min="4356" max="4356" width="10.7109375" style="311" customWidth="1"/>
    <col min="4357" max="4357" width="1.5703125" style="311" customWidth="1"/>
    <col min="4358" max="4358" width="10.7109375" style="311" customWidth="1"/>
    <col min="4359" max="4359" width="1.7109375" style="311" customWidth="1"/>
    <col min="4360" max="4360" width="16.7109375" style="311" customWidth="1"/>
    <col min="4361" max="4361" width="1.5703125" style="311" customWidth="1"/>
    <col min="4362" max="4607" width="9.140625" style="311"/>
    <col min="4608" max="4608" width="26.5703125" style="311" customWidth="1"/>
    <col min="4609" max="4609" width="2" style="311" customWidth="1"/>
    <col min="4610" max="4610" width="11.7109375" style="311" customWidth="1"/>
    <col min="4611" max="4611" width="1.140625" style="311" customWidth="1"/>
    <col min="4612" max="4612" width="10.7109375" style="311" customWidth="1"/>
    <col min="4613" max="4613" width="1.5703125" style="311" customWidth="1"/>
    <col min="4614" max="4614" width="10.7109375" style="311" customWidth="1"/>
    <col min="4615" max="4615" width="1.7109375" style="311" customWidth="1"/>
    <col min="4616" max="4616" width="16.7109375" style="311" customWidth="1"/>
    <col min="4617" max="4617" width="1.5703125" style="311" customWidth="1"/>
    <col min="4618" max="4863" width="9.140625" style="311"/>
    <col min="4864" max="4864" width="26.5703125" style="311" customWidth="1"/>
    <col min="4865" max="4865" width="2" style="311" customWidth="1"/>
    <col min="4866" max="4866" width="11.7109375" style="311" customWidth="1"/>
    <col min="4867" max="4867" width="1.140625" style="311" customWidth="1"/>
    <col min="4868" max="4868" width="10.7109375" style="311" customWidth="1"/>
    <col min="4869" max="4869" width="1.5703125" style="311" customWidth="1"/>
    <col min="4870" max="4870" width="10.7109375" style="311" customWidth="1"/>
    <col min="4871" max="4871" width="1.7109375" style="311" customWidth="1"/>
    <col min="4872" max="4872" width="16.7109375" style="311" customWidth="1"/>
    <col min="4873" max="4873" width="1.5703125" style="311" customWidth="1"/>
    <col min="4874" max="5119" width="9.140625" style="311"/>
    <col min="5120" max="5120" width="26.5703125" style="311" customWidth="1"/>
    <col min="5121" max="5121" width="2" style="311" customWidth="1"/>
    <col min="5122" max="5122" width="11.7109375" style="311" customWidth="1"/>
    <col min="5123" max="5123" width="1.140625" style="311" customWidth="1"/>
    <col min="5124" max="5124" width="10.7109375" style="311" customWidth="1"/>
    <col min="5125" max="5125" width="1.5703125" style="311" customWidth="1"/>
    <col min="5126" max="5126" width="10.7109375" style="311" customWidth="1"/>
    <col min="5127" max="5127" width="1.7109375" style="311" customWidth="1"/>
    <col min="5128" max="5128" width="16.7109375" style="311" customWidth="1"/>
    <col min="5129" max="5129" width="1.5703125" style="311" customWidth="1"/>
    <col min="5130" max="5375" width="9.140625" style="311"/>
    <col min="5376" max="5376" width="26.5703125" style="311" customWidth="1"/>
    <col min="5377" max="5377" width="2" style="311" customWidth="1"/>
    <col min="5378" max="5378" width="11.7109375" style="311" customWidth="1"/>
    <col min="5379" max="5379" width="1.140625" style="311" customWidth="1"/>
    <col min="5380" max="5380" width="10.7109375" style="311" customWidth="1"/>
    <col min="5381" max="5381" width="1.5703125" style="311" customWidth="1"/>
    <col min="5382" max="5382" width="10.7109375" style="311" customWidth="1"/>
    <col min="5383" max="5383" width="1.7109375" style="311" customWidth="1"/>
    <col min="5384" max="5384" width="16.7109375" style="311" customWidth="1"/>
    <col min="5385" max="5385" width="1.5703125" style="311" customWidth="1"/>
    <col min="5386" max="5631" width="9.140625" style="311"/>
    <col min="5632" max="5632" width="26.5703125" style="311" customWidth="1"/>
    <col min="5633" max="5633" width="2" style="311" customWidth="1"/>
    <col min="5634" max="5634" width="11.7109375" style="311" customWidth="1"/>
    <col min="5635" max="5635" width="1.140625" style="311" customWidth="1"/>
    <col min="5636" max="5636" width="10.7109375" style="311" customWidth="1"/>
    <col min="5637" max="5637" width="1.5703125" style="311" customWidth="1"/>
    <col min="5638" max="5638" width="10.7109375" style="311" customWidth="1"/>
    <col min="5639" max="5639" width="1.7109375" style="311" customWidth="1"/>
    <col min="5640" max="5640" width="16.7109375" style="311" customWidth="1"/>
    <col min="5641" max="5641" width="1.5703125" style="311" customWidth="1"/>
    <col min="5642" max="5887" width="9.140625" style="311"/>
    <col min="5888" max="5888" width="26.5703125" style="311" customWidth="1"/>
    <col min="5889" max="5889" width="2" style="311" customWidth="1"/>
    <col min="5890" max="5890" width="11.7109375" style="311" customWidth="1"/>
    <col min="5891" max="5891" width="1.140625" style="311" customWidth="1"/>
    <col min="5892" max="5892" width="10.7109375" style="311" customWidth="1"/>
    <col min="5893" max="5893" width="1.5703125" style="311" customWidth="1"/>
    <col min="5894" max="5894" width="10.7109375" style="311" customWidth="1"/>
    <col min="5895" max="5895" width="1.7109375" style="311" customWidth="1"/>
    <col min="5896" max="5896" width="16.7109375" style="311" customWidth="1"/>
    <col min="5897" max="5897" width="1.5703125" style="311" customWidth="1"/>
    <col min="5898" max="6143" width="9.140625" style="311"/>
    <col min="6144" max="6144" width="26.5703125" style="311" customWidth="1"/>
    <col min="6145" max="6145" width="2" style="311" customWidth="1"/>
    <col min="6146" max="6146" width="11.7109375" style="311" customWidth="1"/>
    <col min="6147" max="6147" width="1.140625" style="311" customWidth="1"/>
    <col min="6148" max="6148" width="10.7109375" style="311" customWidth="1"/>
    <col min="6149" max="6149" width="1.5703125" style="311" customWidth="1"/>
    <col min="6150" max="6150" width="10.7109375" style="311" customWidth="1"/>
    <col min="6151" max="6151" width="1.7109375" style="311" customWidth="1"/>
    <col min="6152" max="6152" width="16.7109375" style="311" customWidth="1"/>
    <col min="6153" max="6153" width="1.5703125" style="311" customWidth="1"/>
    <col min="6154" max="6399" width="9.140625" style="311"/>
    <col min="6400" max="6400" width="26.5703125" style="311" customWidth="1"/>
    <col min="6401" max="6401" width="2" style="311" customWidth="1"/>
    <col min="6402" max="6402" width="11.7109375" style="311" customWidth="1"/>
    <col min="6403" max="6403" width="1.140625" style="311" customWidth="1"/>
    <col min="6404" max="6404" width="10.7109375" style="311" customWidth="1"/>
    <col min="6405" max="6405" width="1.5703125" style="311" customWidth="1"/>
    <col min="6406" max="6406" width="10.7109375" style="311" customWidth="1"/>
    <col min="6407" max="6407" width="1.7109375" style="311" customWidth="1"/>
    <col min="6408" max="6408" width="16.7109375" style="311" customWidth="1"/>
    <col min="6409" max="6409" width="1.5703125" style="311" customWidth="1"/>
    <col min="6410" max="6655" width="9.140625" style="311"/>
    <col min="6656" max="6656" width="26.5703125" style="311" customWidth="1"/>
    <col min="6657" max="6657" width="2" style="311" customWidth="1"/>
    <col min="6658" max="6658" width="11.7109375" style="311" customWidth="1"/>
    <col min="6659" max="6659" width="1.140625" style="311" customWidth="1"/>
    <col min="6660" max="6660" width="10.7109375" style="311" customWidth="1"/>
    <col min="6661" max="6661" width="1.5703125" style="311" customWidth="1"/>
    <col min="6662" max="6662" width="10.7109375" style="311" customWidth="1"/>
    <col min="6663" max="6663" width="1.7109375" style="311" customWidth="1"/>
    <col min="6664" max="6664" width="16.7109375" style="311" customWidth="1"/>
    <col min="6665" max="6665" width="1.5703125" style="311" customWidth="1"/>
    <col min="6666" max="6911" width="9.140625" style="311"/>
    <col min="6912" max="6912" width="26.5703125" style="311" customWidth="1"/>
    <col min="6913" max="6913" width="2" style="311" customWidth="1"/>
    <col min="6914" max="6914" width="11.7109375" style="311" customWidth="1"/>
    <col min="6915" max="6915" width="1.140625" style="311" customWidth="1"/>
    <col min="6916" max="6916" width="10.7109375" style="311" customWidth="1"/>
    <col min="6917" max="6917" width="1.5703125" style="311" customWidth="1"/>
    <col min="6918" max="6918" width="10.7109375" style="311" customWidth="1"/>
    <col min="6919" max="6919" width="1.7109375" style="311" customWidth="1"/>
    <col min="6920" max="6920" width="16.7109375" style="311" customWidth="1"/>
    <col min="6921" max="6921" width="1.5703125" style="311" customWidth="1"/>
    <col min="6922" max="7167" width="9.140625" style="311"/>
    <col min="7168" max="7168" width="26.5703125" style="311" customWidth="1"/>
    <col min="7169" max="7169" width="2" style="311" customWidth="1"/>
    <col min="7170" max="7170" width="11.7109375" style="311" customWidth="1"/>
    <col min="7171" max="7171" width="1.140625" style="311" customWidth="1"/>
    <col min="7172" max="7172" width="10.7109375" style="311" customWidth="1"/>
    <col min="7173" max="7173" width="1.5703125" style="311" customWidth="1"/>
    <col min="7174" max="7174" width="10.7109375" style="311" customWidth="1"/>
    <col min="7175" max="7175" width="1.7109375" style="311" customWidth="1"/>
    <col min="7176" max="7176" width="16.7109375" style="311" customWidth="1"/>
    <col min="7177" max="7177" width="1.5703125" style="311" customWidth="1"/>
    <col min="7178" max="7423" width="9.140625" style="311"/>
    <col min="7424" max="7424" width="26.5703125" style="311" customWidth="1"/>
    <col min="7425" max="7425" width="2" style="311" customWidth="1"/>
    <col min="7426" max="7426" width="11.7109375" style="311" customWidth="1"/>
    <col min="7427" max="7427" width="1.140625" style="311" customWidth="1"/>
    <col min="7428" max="7428" width="10.7109375" style="311" customWidth="1"/>
    <col min="7429" max="7429" width="1.5703125" style="311" customWidth="1"/>
    <col min="7430" max="7430" width="10.7109375" style="311" customWidth="1"/>
    <col min="7431" max="7431" width="1.7109375" style="311" customWidth="1"/>
    <col min="7432" max="7432" width="16.7109375" style="311" customWidth="1"/>
    <col min="7433" max="7433" width="1.5703125" style="311" customWidth="1"/>
    <col min="7434" max="7679" width="9.140625" style="311"/>
    <col min="7680" max="7680" width="26.5703125" style="311" customWidth="1"/>
    <col min="7681" max="7681" width="2" style="311" customWidth="1"/>
    <col min="7682" max="7682" width="11.7109375" style="311" customWidth="1"/>
    <col min="7683" max="7683" width="1.140625" style="311" customWidth="1"/>
    <col min="7684" max="7684" width="10.7109375" style="311" customWidth="1"/>
    <col min="7685" max="7685" width="1.5703125" style="311" customWidth="1"/>
    <col min="7686" max="7686" width="10.7109375" style="311" customWidth="1"/>
    <col min="7687" max="7687" width="1.7109375" style="311" customWidth="1"/>
    <col min="7688" max="7688" width="16.7109375" style="311" customWidth="1"/>
    <col min="7689" max="7689" width="1.5703125" style="311" customWidth="1"/>
    <col min="7690" max="7935" width="9.140625" style="311"/>
    <col min="7936" max="7936" width="26.5703125" style="311" customWidth="1"/>
    <col min="7937" max="7937" width="2" style="311" customWidth="1"/>
    <col min="7938" max="7938" width="11.7109375" style="311" customWidth="1"/>
    <col min="7939" max="7939" width="1.140625" style="311" customWidth="1"/>
    <col min="7940" max="7940" width="10.7109375" style="311" customWidth="1"/>
    <col min="7941" max="7941" width="1.5703125" style="311" customWidth="1"/>
    <col min="7942" max="7942" width="10.7109375" style="311" customWidth="1"/>
    <col min="7943" max="7943" width="1.7109375" style="311" customWidth="1"/>
    <col min="7944" max="7944" width="16.7109375" style="311" customWidth="1"/>
    <col min="7945" max="7945" width="1.5703125" style="311" customWidth="1"/>
    <col min="7946" max="8191" width="9.140625" style="311"/>
    <col min="8192" max="8192" width="26.5703125" style="311" customWidth="1"/>
    <col min="8193" max="8193" width="2" style="311" customWidth="1"/>
    <col min="8194" max="8194" width="11.7109375" style="311" customWidth="1"/>
    <col min="8195" max="8195" width="1.140625" style="311" customWidth="1"/>
    <col min="8196" max="8196" width="10.7109375" style="311" customWidth="1"/>
    <col min="8197" max="8197" width="1.5703125" style="311" customWidth="1"/>
    <col min="8198" max="8198" width="10.7109375" style="311" customWidth="1"/>
    <col min="8199" max="8199" width="1.7109375" style="311" customWidth="1"/>
    <col min="8200" max="8200" width="16.7109375" style="311" customWidth="1"/>
    <col min="8201" max="8201" width="1.5703125" style="311" customWidth="1"/>
    <col min="8202" max="8447" width="9.140625" style="311"/>
    <col min="8448" max="8448" width="26.5703125" style="311" customWidth="1"/>
    <col min="8449" max="8449" width="2" style="311" customWidth="1"/>
    <col min="8450" max="8450" width="11.7109375" style="311" customWidth="1"/>
    <col min="8451" max="8451" width="1.140625" style="311" customWidth="1"/>
    <col min="8452" max="8452" width="10.7109375" style="311" customWidth="1"/>
    <col min="8453" max="8453" width="1.5703125" style="311" customWidth="1"/>
    <col min="8454" max="8454" width="10.7109375" style="311" customWidth="1"/>
    <col min="8455" max="8455" width="1.7109375" style="311" customWidth="1"/>
    <col min="8456" max="8456" width="16.7109375" style="311" customWidth="1"/>
    <col min="8457" max="8457" width="1.5703125" style="311" customWidth="1"/>
    <col min="8458" max="8703" width="9.140625" style="311"/>
    <col min="8704" max="8704" width="26.5703125" style="311" customWidth="1"/>
    <col min="8705" max="8705" width="2" style="311" customWidth="1"/>
    <col min="8706" max="8706" width="11.7109375" style="311" customWidth="1"/>
    <col min="8707" max="8707" width="1.140625" style="311" customWidth="1"/>
    <col min="8708" max="8708" width="10.7109375" style="311" customWidth="1"/>
    <col min="8709" max="8709" width="1.5703125" style="311" customWidth="1"/>
    <col min="8710" max="8710" width="10.7109375" style="311" customWidth="1"/>
    <col min="8711" max="8711" width="1.7109375" style="311" customWidth="1"/>
    <col min="8712" max="8712" width="16.7109375" style="311" customWidth="1"/>
    <col min="8713" max="8713" width="1.5703125" style="311" customWidth="1"/>
    <col min="8714" max="8959" width="9.140625" style="311"/>
    <col min="8960" max="8960" width="26.5703125" style="311" customWidth="1"/>
    <col min="8961" max="8961" width="2" style="311" customWidth="1"/>
    <col min="8962" max="8962" width="11.7109375" style="311" customWidth="1"/>
    <col min="8963" max="8963" width="1.140625" style="311" customWidth="1"/>
    <col min="8964" max="8964" width="10.7109375" style="311" customWidth="1"/>
    <col min="8965" max="8965" width="1.5703125" style="311" customWidth="1"/>
    <col min="8966" max="8966" width="10.7109375" style="311" customWidth="1"/>
    <col min="8967" max="8967" width="1.7109375" style="311" customWidth="1"/>
    <col min="8968" max="8968" width="16.7109375" style="311" customWidth="1"/>
    <col min="8969" max="8969" width="1.5703125" style="311" customWidth="1"/>
    <col min="8970" max="9215" width="9.140625" style="311"/>
    <col min="9216" max="9216" width="26.5703125" style="311" customWidth="1"/>
    <col min="9217" max="9217" width="2" style="311" customWidth="1"/>
    <col min="9218" max="9218" width="11.7109375" style="311" customWidth="1"/>
    <col min="9219" max="9219" width="1.140625" style="311" customWidth="1"/>
    <col min="9220" max="9220" width="10.7109375" style="311" customWidth="1"/>
    <col min="9221" max="9221" width="1.5703125" style="311" customWidth="1"/>
    <col min="9222" max="9222" width="10.7109375" style="311" customWidth="1"/>
    <col min="9223" max="9223" width="1.7109375" style="311" customWidth="1"/>
    <col min="9224" max="9224" width="16.7109375" style="311" customWidth="1"/>
    <col min="9225" max="9225" width="1.5703125" style="311" customWidth="1"/>
    <col min="9226" max="9471" width="9.140625" style="311"/>
    <col min="9472" max="9472" width="26.5703125" style="311" customWidth="1"/>
    <col min="9473" max="9473" width="2" style="311" customWidth="1"/>
    <col min="9474" max="9474" width="11.7109375" style="311" customWidth="1"/>
    <col min="9475" max="9475" width="1.140625" style="311" customWidth="1"/>
    <col min="9476" max="9476" width="10.7109375" style="311" customWidth="1"/>
    <col min="9477" max="9477" width="1.5703125" style="311" customWidth="1"/>
    <col min="9478" max="9478" width="10.7109375" style="311" customWidth="1"/>
    <col min="9479" max="9479" width="1.7109375" style="311" customWidth="1"/>
    <col min="9480" max="9480" width="16.7109375" style="311" customWidth="1"/>
    <col min="9481" max="9481" width="1.5703125" style="311" customWidth="1"/>
    <col min="9482" max="9727" width="9.140625" style="311"/>
    <col min="9728" max="9728" width="26.5703125" style="311" customWidth="1"/>
    <col min="9729" max="9729" width="2" style="311" customWidth="1"/>
    <col min="9730" max="9730" width="11.7109375" style="311" customWidth="1"/>
    <col min="9731" max="9731" width="1.140625" style="311" customWidth="1"/>
    <col min="9732" max="9732" width="10.7109375" style="311" customWidth="1"/>
    <col min="9733" max="9733" width="1.5703125" style="311" customWidth="1"/>
    <col min="9734" max="9734" width="10.7109375" style="311" customWidth="1"/>
    <col min="9735" max="9735" width="1.7109375" style="311" customWidth="1"/>
    <col min="9736" max="9736" width="16.7109375" style="311" customWidth="1"/>
    <col min="9737" max="9737" width="1.5703125" style="311" customWidth="1"/>
    <col min="9738" max="9983" width="9.140625" style="311"/>
    <col min="9984" max="9984" width="26.5703125" style="311" customWidth="1"/>
    <col min="9985" max="9985" width="2" style="311" customWidth="1"/>
    <col min="9986" max="9986" width="11.7109375" style="311" customWidth="1"/>
    <col min="9987" max="9987" width="1.140625" style="311" customWidth="1"/>
    <col min="9988" max="9988" width="10.7109375" style="311" customWidth="1"/>
    <col min="9989" max="9989" width="1.5703125" style="311" customWidth="1"/>
    <col min="9990" max="9990" width="10.7109375" style="311" customWidth="1"/>
    <col min="9991" max="9991" width="1.7109375" style="311" customWidth="1"/>
    <col min="9992" max="9992" width="16.7109375" style="311" customWidth="1"/>
    <col min="9993" max="9993" width="1.5703125" style="311" customWidth="1"/>
    <col min="9994" max="10239" width="9.140625" style="311"/>
    <col min="10240" max="10240" width="26.5703125" style="311" customWidth="1"/>
    <col min="10241" max="10241" width="2" style="311" customWidth="1"/>
    <col min="10242" max="10242" width="11.7109375" style="311" customWidth="1"/>
    <col min="10243" max="10243" width="1.140625" style="311" customWidth="1"/>
    <col min="10244" max="10244" width="10.7109375" style="311" customWidth="1"/>
    <col min="10245" max="10245" width="1.5703125" style="311" customWidth="1"/>
    <col min="10246" max="10246" width="10.7109375" style="311" customWidth="1"/>
    <col min="10247" max="10247" width="1.7109375" style="311" customWidth="1"/>
    <col min="10248" max="10248" width="16.7109375" style="311" customWidth="1"/>
    <col min="10249" max="10249" width="1.5703125" style="311" customWidth="1"/>
    <col min="10250" max="10495" width="9.140625" style="311"/>
    <col min="10496" max="10496" width="26.5703125" style="311" customWidth="1"/>
    <col min="10497" max="10497" width="2" style="311" customWidth="1"/>
    <col min="10498" max="10498" width="11.7109375" style="311" customWidth="1"/>
    <col min="10499" max="10499" width="1.140625" style="311" customWidth="1"/>
    <col min="10500" max="10500" width="10.7109375" style="311" customWidth="1"/>
    <col min="10501" max="10501" width="1.5703125" style="311" customWidth="1"/>
    <col min="10502" max="10502" width="10.7109375" style="311" customWidth="1"/>
    <col min="10503" max="10503" width="1.7109375" style="311" customWidth="1"/>
    <col min="10504" max="10504" width="16.7109375" style="311" customWidth="1"/>
    <col min="10505" max="10505" width="1.5703125" style="311" customWidth="1"/>
    <col min="10506" max="10751" width="9.140625" style="311"/>
    <col min="10752" max="10752" width="26.5703125" style="311" customWidth="1"/>
    <col min="10753" max="10753" width="2" style="311" customWidth="1"/>
    <col min="10754" max="10754" width="11.7109375" style="311" customWidth="1"/>
    <col min="10755" max="10755" width="1.140625" style="311" customWidth="1"/>
    <col min="10756" max="10756" width="10.7109375" style="311" customWidth="1"/>
    <col min="10757" max="10757" width="1.5703125" style="311" customWidth="1"/>
    <col min="10758" max="10758" width="10.7109375" style="311" customWidth="1"/>
    <col min="10759" max="10759" width="1.7109375" style="311" customWidth="1"/>
    <col min="10760" max="10760" width="16.7109375" style="311" customWidth="1"/>
    <col min="10761" max="10761" width="1.5703125" style="311" customWidth="1"/>
    <col min="10762" max="11007" width="9.140625" style="311"/>
    <col min="11008" max="11008" width="26.5703125" style="311" customWidth="1"/>
    <col min="11009" max="11009" width="2" style="311" customWidth="1"/>
    <col min="11010" max="11010" width="11.7109375" style="311" customWidth="1"/>
    <col min="11011" max="11011" width="1.140625" style="311" customWidth="1"/>
    <col min="11012" max="11012" width="10.7109375" style="311" customWidth="1"/>
    <col min="11013" max="11013" width="1.5703125" style="311" customWidth="1"/>
    <col min="11014" max="11014" width="10.7109375" style="311" customWidth="1"/>
    <col min="11015" max="11015" width="1.7109375" style="311" customWidth="1"/>
    <col min="11016" max="11016" width="16.7109375" style="311" customWidth="1"/>
    <col min="11017" max="11017" width="1.5703125" style="311" customWidth="1"/>
    <col min="11018" max="11263" width="9.140625" style="311"/>
    <col min="11264" max="11264" width="26.5703125" style="311" customWidth="1"/>
    <col min="11265" max="11265" width="2" style="311" customWidth="1"/>
    <col min="11266" max="11266" width="11.7109375" style="311" customWidth="1"/>
    <col min="11267" max="11267" width="1.140625" style="311" customWidth="1"/>
    <col min="11268" max="11268" width="10.7109375" style="311" customWidth="1"/>
    <col min="11269" max="11269" width="1.5703125" style="311" customWidth="1"/>
    <col min="11270" max="11270" width="10.7109375" style="311" customWidth="1"/>
    <col min="11271" max="11271" width="1.7109375" style="311" customWidth="1"/>
    <col min="11272" max="11272" width="16.7109375" style="311" customWidth="1"/>
    <col min="11273" max="11273" width="1.5703125" style="311" customWidth="1"/>
    <col min="11274" max="11519" width="9.140625" style="311"/>
    <col min="11520" max="11520" width="26.5703125" style="311" customWidth="1"/>
    <col min="11521" max="11521" width="2" style="311" customWidth="1"/>
    <col min="11522" max="11522" width="11.7109375" style="311" customWidth="1"/>
    <col min="11523" max="11523" width="1.140625" style="311" customWidth="1"/>
    <col min="11524" max="11524" width="10.7109375" style="311" customWidth="1"/>
    <col min="11525" max="11525" width="1.5703125" style="311" customWidth="1"/>
    <col min="11526" max="11526" width="10.7109375" style="311" customWidth="1"/>
    <col min="11527" max="11527" width="1.7109375" style="311" customWidth="1"/>
    <col min="11528" max="11528" width="16.7109375" style="311" customWidth="1"/>
    <col min="11529" max="11529" width="1.5703125" style="311" customWidth="1"/>
    <col min="11530" max="11775" width="9.140625" style="311"/>
    <col min="11776" max="11776" width="26.5703125" style="311" customWidth="1"/>
    <col min="11777" max="11777" width="2" style="311" customWidth="1"/>
    <col min="11778" max="11778" width="11.7109375" style="311" customWidth="1"/>
    <col min="11779" max="11779" width="1.140625" style="311" customWidth="1"/>
    <col min="11780" max="11780" width="10.7109375" style="311" customWidth="1"/>
    <col min="11781" max="11781" width="1.5703125" style="311" customWidth="1"/>
    <col min="11782" max="11782" width="10.7109375" style="311" customWidth="1"/>
    <col min="11783" max="11783" width="1.7109375" style="311" customWidth="1"/>
    <col min="11784" max="11784" width="16.7109375" style="311" customWidth="1"/>
    <col min="11785" max="11785" width="1.5703125" style="311" customWidth="1"/>
    <col min="11786" max="12031" width="9.140625" style="311"/>
    <col min="12032" max="12032" width="26.5703125" style="311" customWidth="1"/>
    <col min="12033" max="12033" width="2" style="311" customWidth="1"/>
    <col min="12034" max="12034" width="11.7109375" style="311" customWidth="1"/>
    <col min="12035" max="12035" width="1.140625" style="311" customWidth="1"/>
    <col min="12036" max="12036" width="10.7109375" style="311" customWidth="1"/>
    <col min="12037" max="12037" width="1.5703125" style="311" customWidth="1"/>
    <col min="12038" max="12038" width="10.7109375" style="311" customWidth="1"/>
    <col min="12039" max="12039" width="1.7109375" style="311" customWidth="1"/>
    <col min="12040" max="12040" width="16.7109375" style="311" customWidth="1"/>
    <col min="12041" max="12041" width="1.5703125" style="311" customWidth="1"/>
    <col min="12042" max="12287" width="9.140625" style="311"/>
    <col min="12288" max="12288" width="26.5703125" style="311" customWidth="1"/>
    <col min="12289" max="12289" width="2" style="311" customWidth="1"/>
    <col min="12290" max="12290" width="11.7109375" style="311" customWidth="1"/>
    <col min="12291" max="12291" width="1.140625" style="311" customWidth="1"/>
    <col min="12292" max="12292" width="10.7109375" style="311" customWidth="1"/>
    <col min="12293" max="12293" width="1.5703125" style="311" customWidth="1"/>
    <col min="12294" max="12294" width="10.7109375" style="311" customWidth="1"/>
    <col min="12295" max="12295" width="1.7109375" style="311" customWidth="1"/>
    <col min="12296" max="12296" width="16.7109375" style="311" customWidth="1"/>
    <col min="12297" max="12297" width="1.5703125" style="311" customWidth="1"/>
    <col min="12298" max="12543" width="9.140625" style="311"/>
    <col min="12544" max="12544" width="26.5703125" style="311" customWidth="1"/>
    <col min="12545" max="12545" width="2" style="311" customWidth="1"/>
    <col min="12546" max="12546" width="11.7109375" style="311" customWidth="1"/>
    <col min="12547" max="12547" width="1.140625" style="311" customWidth="1"/>
    <col min="12548" max="12548" width="10.7109375" style="311" customWidth="1"/>
    <col min="12549" max="12549" width="1.5703125" style="311" customWidth="1"/>
    <col min="12550" max="12550" width="10.7109375" style="311" customWidth="1"/>
    <col min="12551" max="12551" width="1.7109375" style="311" customWidth="1"/>
    <col min="12552" max="12552" width="16.7109375" style="311" customWidth="1"/>
    <col min="12553" max="12553" width="1.5703125" style="311" customWidth="1"/>
    <col min="12554" max="12799" width="9.140625" style="311"/>
    <col min="12800" max="12800" width="26.5703125" style="311" customWidth="1"/>
    <col min="12801" max="12801" width="2" style="311" customWidth="1"/>
    <col min="12802" max="12802" width="11.7109375" style="311" customWidth="1"/>
    <col min="12803" max="12803" width="1.140625" style="311" customWidth="1"/>
    <col min="12804" max="12804" width="10.7109375" style="311" customWidth="1"/>
    <col min="12805" max="12805" width="1.5703125" style="311" customWidth="1"/>
    <col min="12806" max="12806" width="10.7109375" style="311" customWidth="1"/>
    <col min="12807" max="12807" width="1.7109375" style="311" customWidth="1"/>
    <col min="12808" max="12808" width="16.7109375" style="311" customWidth="1"/>
    <col min="12809" max="12809" width="1.5703125" style="311" customWidth="1"/>
    <col min="12810" max="13055" width="9.140625" style="311"/>
    <col min="13056" max="13056" width="26.5703125" style="311" customWidth="1"/>
    <col min="13057" max="13057" width="2" style="311" customWidth="1"/>
    <col min="13058" max="13058" width="11.7109375" style="311" customWidth="1"/>
    <col min="13059" max="13059" width="1.140625" style="311" customWidth="1"/>
    <col min="13060" max="13060" width="10.7109375" style="311" customWidth="1"/>
    <col min="13061" max="13061" width="1.5703125" style="311" customWidth="1"/>
    <col min="13062" max="13062" width="10.7109375" style="311" customWidth="1"/>
    <col min="13063" max="13063" width="1.7109375" style="311" customWidth="1"/>
    <col min="13064" max="13064" width="16.7109375" style="311" customWidth="1"/>
    <col min="13065" max="13065" width="1.5703125" style="311" customWidth="1"/>
    <col min="13066" max="13311" width="9.140625" style="311"/>
    <col min="13312" max="13312" width="26.5703125" style="311" customWidth="1"/>
    <col min="13313" max="13313" width="2" style="311" customWidth="1"/>
    <col min="13314" max="13314" width="11.7109375" style="311" customWidth="1"/>
    <col min="13315" max="13315" width="1.140625" style="311" customWidth="1"/>
    <col min="13316" max="13316" width="10.7109375" style="311" customWidth="1"/>
    <col min="13317" max="13317" width="1.5703125" style="311" customWidth="1"/>
    <col min="13318" max="13318" width="10.7109375" style="311" customWidth="1"/>
    <col min="13319" max="13319" width="1.7109375" style="311" customWidth="1"/>
    <col min="13320" max="13320" width="16.7109375" style="311" customWidth="1"/>
    <col min="13321" max="13321" width="1.5703125" style="311" customWidth="1"/>
    <col min="13322" max="13567" width="9.140625" style="311"/>
    <col min="13568" max="13568" width="26.5703125" style="311" customWidth="1"/>
    <col min="13569" max="13569" width="2" style="311" customWidth="1"/>
    <col min="13570" max="13570" width="11.7109375" style="311" customWidth="1"/>
    <col min="13571" max="13571" width="1.140625" style="311" customWidth="1"/>
    <col min="13572" max="13572" width="10.7109375" style="311" customWidth="1"/>
    <col min="13573" max="13573" width="1.5703125" style="311" customWidth="1"/>
    <col min="13574" max="13574" width="10.7109375" style="311" customWidth="1"/>
    <col min="13575" max="13575" width="1.7109375" style="311" customWidth="1"/>
    <col min="13576" max="13576" width="16.7109375" style="311" customWidth="1"/>
    <col min="13577" max="13577" width="1.5703125" style="311" customWidth="1"/>
    <col min="13578" max="13823" width="9.140625" style="311"/>
    <col min="13824" max="13824" width="26.5703125" style="311" customWidth="1"/>
    <col min="13825" max="13825" width="2" style="311" customWidth="1"/>
    <col min="13826" max="13826" width="11.7109375" style="311" customWidth="1"/>
    <col min="13827" max="13827" width="1.140625" style="311" customWidth="1"/>
    <col min="13828" max="13828" width="10.7109375" style="311" customWidth="1"/>
    <col min="13829" max="13829" width="1.5703125" style="311" customWidth="1"/>
    <col min="13830" max="13830" width="10.7109375" style="311" customWidth="1"/>
    <col min="13831" max="13831" width="1.7109375" style="311" customWidth="1"/>
    <col min="13832" max="13832" width="16.7109375" style="311" customWidth="1"/>
    <col min="13833" max="13833" width="1.5703125" style="311" customWidth="1"/>
    <col min="13834" max="14079" width="9.140625" style="311"/>
    <col min="14080" max="14080" width="26.5703125" style="311" customWidth="1"/>
    <col min="14081" max="14081" width="2" style="311" customWidth="1"/>
    <col min="14082" max="14082" width="11.7109375" style="311" customWidth="1"/>
    <col min="14083" max="14083" width="1.140625" style="311" customWidth="1"/>
    <col min="14084" max="14084" width="10.7109375" style="311" customWidth="1"/>
    <col min="14085" max="14085" width="1.5703125" style="311" customWidth="1"/>
    <col min="14086" max="14086" width="10.7109375" style="311" customWidth="1"/>
    <col min="14087" max="14087" width="1.7109375" style="311" customWidth="1"/>
    <col min="14088" max="14088" width="16.7109375" style="311" customWidth="1"/>
    <col min="14089" max="14089" width="1.5703125" style="311" customWidth="1"/>
    <col min="14090" max="14335" width="9.140625" style="311"/>
    <col min="14336" max="14336" width="26.5703125" style="311" customWidth="1"/>
    <col min="14337" max="14337" width="2" style="311" customWidth="1"/>
    <col min="14338" max="14338" width="11.7109375" style="311" customWidth="1"/>
    <col min="14339" max="14339" width="1.140625" style="311" customWidth="1"/>
    <col min="14340" max="14340" width="10.7109375" style="311" customWidth="1"/>
    <col min="14341" max="14341" width="1.5703125" style="311" customWidth="1"/>
    <col min="14342" max="14342" width="10.7109375" style="311" customWidth="1"/>
    <col min="14343" max="14343" width="1.7109375" style="311" customWidth="1"/>
    <col min="14344" max="14344" width="16.7109375" style="311" customWidth="1"/>
    <col min="14345" max="14345" width="1.5703125" style="311" customWidth="1"/>
    <col min="14346" max="14591" width="9.140625" style="311"/>
    <col min="14592" max="14592" width="26.5703125" style="311" customWidth="1"/>
    <col min="14593" max="14593" width="2" style="311" customWidth="1"/>
    <col min="14594" max="14594" width="11.7109375" style="311" customWidth="1"/>
    <col min="14595" max="14595" width="1.140625" style="311" customWidth="1"/>
    <col min="14596" max="14596" width="10.7109375" style="311" customWidth="1"/>
    <col min="14597" max="14597" width="1.5703125" style="311" customWidth="1"/>
    <col min="14598" max="14598" width="10.7109375" style="311" customWidth="1"/>
    <col min="14599" max="14599" width="1.7109375" style="311" customWidth="1"/>
    <col min="14600" max="14600" width="16.7109375" style="311" customWidth="1"/>
    <col min="14601" max="14601" width="1.5703125" style="311" customWidth="1"/>
    <col min="14602" max="14847" width="9.140625" style="311"/>
    <col min="14848" max="14848" width="26.5703125" style="311" customWidth="1"/>
    <col min="14849" max="14849" width="2" style="311" customWidth="1"/>
    <col min="14850" max="14850" width="11.7109375" style="311" customWidth="1"/>
    <col min="14851" max="14851" width="1.140625" style="311" customWidth="1"/>
    <col min="14852" max="14852" width="10.7109375" style="311" customWidth="1"/>
    <col min="14853" max="14853" width="1.5703125" style="311" customWidth="1"/>
    <col min="14854" max="14854" width="10.7109375" style="311" customWidth="1"/>
    <col min="14855" max="14855" width="1.7109375" style="311" customWidth="1"/>
    <col min="14856" max="14856" width="16.7109375" style="311" customWidth="1"/>
    <col min="14857" max="14857" width="1.5703125" style="311" customWidth="1"/>
    <col min="14858" max="15103" width="9.140625" style="311"/>
    <col min="15104" max="15104" width="26.5703125" style="311" customWidth="1"/>
    <col min="15105" max="15105" width="2" style="311" customWidth="1"/>
    <col min="15106" max="15106" width="11.7109375" style="311" customWidth="1"/>
    <col min="15107" max="15107" width="1.140625" style="311" customWidth="1"/>
    <col min="15108" max="15108" width="10.7109375" style="311" customWidth="1"/>
    <col min="15109" max="15109" width="1.5703125" style="311" customWidth="1"/>
    <col min="15110" max="15110" width="10.7109375" style="311" customWidth="1"/>
    <col min="15111" max="15111" width="1.7109375" style="311" customWidth="1"/>
    <col min="15112" max="15112" width="16.7109375" style="311" customWidth="1"/>
    <col min="15113" max="15113" width="1.5703125" style="311" customWidth="1"/>
    <col min="15114" max="15359" width="9.140625" style="311"/>
    <col min="15360" max="15360" width="26.5703125" style="311" customWidth="1"/>
    <col min="15361" max="15361" width="2" style="311" customWidth="1"/>
    <col min="15362" max="15362" width="11.7109375" style="311" customWidth="1"/>
    <col min="15363" max="15363" width="1.140625" style="311" customWidth="1"/>
    <col min="15364" max="15364" width="10.7109375" style="311" customWidth="1"/>
    <col min="15365" max="15365" width="1.5703125" style="311" customWidth="1"/>
    <col min="15366" max="15366" width="10.7109375" style="311" customWidth="1"/>
    <col min="15367" max="15367" width="1.7109375" style="311" customWidth="1"/>
    <col min="15368" max="15368" width="16.7109375" style="311" customWidth="1"/>
    <col min="15369" max="15369" width="1.5703125" style="311" customWidth="1"/>
    <col min="15370" max="15615" width="9.140625" style="311"/>
    <col min="15616" max="15616" width="26.5703125" style="311" customWidth="1"/>
    <col min="15617" max="15617" width="2" style="311" customWidth="1"/>
    <col min="15618" max="15618" width="11.7109375" style="311" customWidth="1"/>
    <col min="15619" max="15619" width="1.140625" style="311" customWidth="1"/>
    <col min="15620" max="15620" width="10.7109375" style="311" customWidth="1"/>
    <col min="15621" max="15621" width="1.5703125" style="311" customWidth="1"/>
    <col min="15622" max="15622" width="10.7109375" style="311" customWidth="1"/>
    <col min="15623" max="15623" width="1.7109375" style="311" customWidth="1"/>
    <col min="15624" max="15624" width="16.7109375" style="311" customWidth="1"/>
    <col min="15625" max="15625" width="1.5703125" style="311" customWidth="1"/>
    <col min="15626" max="15871" width="9.140625" style="311"/>
    <col min="15872" max="15872" width="26.5703125" style="311" customWidth="1"/>
    <col min="15873" max="15873" width="2" style="311" customWidth="1"/>
    <col min="15874" max="15874" width="11.7109375" style="311" customWidth="1"/>
    <col min="15875" max="15875" width="1.140625" style="311" customWidth="1"/>
    <col min="15876" max="15876" width="10.7109375" style="311" customWidth="1"/>
    <col min="15877" max="15877" width="1.5703125" style="311" customWidth="1"/>
    <col min="15878" max="15878" width="10.7109375" style="311" customWidth="1"/>
    <col min="15879" max="15879" width="1.7109375" style="311" customWidth="1"/>
    <col min="15880" max="15880" width="16.7109375" style="311" customWidth="1"/>
    <col min="15881" max="15881" width="1.5703125" style="311" customWidth="1"/>
    <col min="15882" max="16127" width="9.140625" style="311"/>
    <col min="16128" max="16128" width="26.5703125" style="311" customWidth="1"/>
    <col min="16129" max="16129" width="2" style="311" customWidth="1"/>
    <col min="16130" max="16130" width="11.7109375" style="311" customWidth="1"/>
    <col min="16131" max="16131" width="1.140625" style="311" customWidth="1"/>
    <col min="16132" max="16132" width="10.7109375" style="311" customWidth="1"/>
    <col min="16133" max="16133" width="1.5703125" style="311" customWidth="1"/>
    <col min="16134" max="16134" width="10.7109375" style="311" customWidth="1"/>
    <col min="16135" max="16135" width="1.7109375" style="311" customWidth="1"/>
    <col min="16136" max="16136" width="16.7109375" style="311" customWidth="1"/>
    <col min="16137" max="16137" width="1.5703125" style="311" customWidth="1"/>
    <col min="16138" max="16384" width="9.140625" style="311"/>
  </cols>
  <sheetData>
    <row r="1" spans="1:16" ht="19.5" customHeight="1" thickBot="1" x14ac:dyDescent="0.35">
      <c r="A1" s="275" t="s">
        <v>218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7"/>
      <c r="N1" s="277"/>
      <c r="O1" s="277"/>
      <c r="P1" s="277"/>
    </row>
    <row r="2" spans="1:16" s="365" customFormat="1" ht="16.5" thickTop="1" x14ac:dyDescent="0.25">
      <c r="A2" s="360"/>
      <c r="B2" s="360"/>
      <c r="C2" s="361" t="s">
        <v>0</v>
      </c>
      <c r="D2" s="361"/>
      <c r="E2" s="362"/>
      <c r="F2" s="361"/>
      <c r="G2" s="361" t="s">
        <v>1</v>
      </c>
      <c r="H2" s="361"/>
      <c r="I2" s="363" t="s">
        <v>2</v>
      </c>
      <c r="J2" s="364"/>
      <c r="K2" s="363" t="s">
        <v>110</v>
      </c>
      <c r="L2" s="378" t="s">
        <v>113</v>
      </c>
      <c r="M2" s="378" t="s">
        <v>113</v>
      </c>
      <c r="N2" s="228" t="s">
        <v>109</v>
      </c>
      <c r="O2" s="392" t="s">
        <v>103</v>
      </c>
      <c r="P2" s="363" t="s">
        <v>103</v>
      </c>
    </row>
    <row r="3" spans="1:16" s="365" customFormat="1" ht="15.75" x14ac:dyDescent="0.25">
      <c r="A3" s="366" t="s">
        <v>3</v>
      </c>
      <c r="B3" s="367"/>
      <c r="C3" s="366" t="s">
        <v>136</v>
      </c>
      <c r="D3" s="366"/>
      <c r="E3" s="368" t="s">
        <v>4</v>
      </c>
      <c r="F3" s="366"/>
      <c r="G3" s="366" t="s">
        <v>5</v>
      </c>
      <c r="H3" s="366"/>
      <c r="I3" s="369" t="s">
        <v>5</v>
      </c>
      <c r="J3" s="370"/>
      <c r="K3" s="369" t="s">
        <v>111</v>
      </c>
      <c r="L3" s="379" t="s">
        <v>106</v>
      </c>
      <c r="M3" s="379" t="s">
        <v>106</v>
      </c>
      <c r="N3" s="229" t="s">
        <v>108</v>
      </c>
      <c r="O3" s="393" t="s">
        <v>104</v>
      </c>
      <c r="P3" s="369" t="s">
        <v>104</v>
      </c>
    </row>
    <row r="4" spans="1:16" s="365" customFormat="1" ht="15.75" x14ac:dyDescent="0.25">
      <c r="A4" s="371"/>
      <c r="B4" s="372"/>
      <c r="C4" s="371"/>
      <c r="D4" s="372"/>
      <c r="E4" s="373"/>
      <c r="F4" s="372"/>
      <c r="G4" s="372"/>
      <c r="H4" s="372"/>
      <c r="I4" s="411" t="s">
        <v>239</v>
      </c>
      <c r="J4" s="374"/>
      <c r="K4" s="108" t="s">
        <v>100</v>
      </c>
      <c r="L4" s="380" t="s">
        <v>87</v>
      </c>
      <c r="M4" s="380" t="s">
        <v>114</v>
      </c>
      <c r="N4" s="230" t="s">
        <v>102</v>
      </c>
      <c r="O4" s="394" t="s">
        <v>105</v>
      </c>
      <c r="P4" s="108" t="s">
        <v>106</v>
      </c>
    </row>
    <row r="5" spans="1:16" x14ac:dyDescent="0.25">
      <c r="A5" s="312"/>
      <c r="B5" s="312"/>
      <c r="C5" s="42"/>
      <c r="D5" s="312"/>
      <c r="E5" s="315"/>
      <c r="F5" s="312"/>
      <c r="G5" s="316"/>
      <c r="H5" s="312"/>
      <c r="I5" s="313"/>
      <c r="J5" s="314"/>
      <c r="K5" s="333"/>
      <c r="L5" s="391"/>
      <c r="M5" s="391"/>
      <c r="N5" s="276"/>
      <c r="O5" s="276"/>
      <c r="P5" s="276"/>
    </row>
    <row r="6" spans="1:16" x14ac:dyDescent="0.25">
      <c r="A6" s="353" t="s">
        <v>7</v>
      </c>
      <c r="B6" s="334"/>
      <c r="C6" s="390"/>
      <c r="D6" s="334"/>
      <c r="E6" s="335"/>
      <c r="F6" s="334"/>
      <c r="G6" s="337"/>
      <c r="H6" s="334"/>
      <c r="I6" s="338"/>
      <c r="J6" s="339"/>
      <c r="K6" s="115"/>
      <c r="L6" s="341"/>
      <c r="M6" s="341"/>
      <c r="N6" s="322"/>
      <c r="O6" s="347"/>
      <c r="P6" s="115"/>
    </row>
    <row r="7" spans="1:16" x14ac:dyDescent="0.25">
      <c r="A7" s="334"/>
      <c r="B7" s="334"/>
      <c r="C7" s="390"/>
      <c r="D7" s="334"/>
      <c r="E7" s="335"/>
      <c r="F7" s="334"/>
      <c r="G7" s="337"/>
      <c r="H7" s="334"/>
      <c r="I7" s="338"/>
      <c r="J7" s="339"/>
      <c r="K7" s="115"/>
      <c r="L7" s="341"/>
      <c r="M7" s="341"/>
      <c r="N7" s="322"/>
      <c r="O7" s="347"/>
      <c r="P7" s="408"/>
    </row>
    <row r="8" spans="1:16" x14ac:dyDescent="0.25">
      <c r="A8" s="354" t="s">
        <v>8</v>
      </c>
      <c r="B8" s="334"/>
      <c r="C8" s="390"/>
      <c r="D8" s="334"/>
      <c r="E8" s="335"/>
      <c r="F8" s="334"/>
      <c r="G8" s="337"/>
      <c r="H8" s="334"/>
      <c r="I8" s="383">
        <f>SUM(I9:I9)</f>
        <v>6125000</v>
      </c>
      <c r="J8" s="339"/>
      <c r="K8" s="115">
        <v>3</v>
      </c>
      <c r="L8" s="341">
        <v>525</v>
      </c>
      <c r="M8" s="341">
        <f>L8*C9</f>
        <v>2625000</v>
      </c>
      <c r="N8" s="322">
        <v>0.05</v>
      </c>
      <c r="O8" s="347">
        <v>0.36720000000000003</v>
      </c>
      <c r="P8" s="407">
        <f>O8*(I8-M8)+(N8*M8)</f>
        <v>1416450</v>
      </c>
    </row>
    <row r="9" spans="1:16" x14ac:dyDescent="0.25">
      <c r="A9" s="355" t="s">
        <v>9</v>
      </c>
      <c r="B9" s="334"/>
      <c r="C9" s="387">
        <f>FreeStall_No.</f>
        <v>5000</v>
      </c>
      <c r="D9" s="334"/>
      <c r="E9" s="340" t="s">
        <v>12</v>
      </c>
      <c r="F9" s="334"/>
      <c r="G9" s="356">
        <v>1225</v>
      </c>
      <c r="H9" s="334"/>
      <c r="I9" s="384">
        <f>C9*G9</f>
        <v>6125000</v>
      </c>
      <c r="J9" s="339"/>
      <c r="K9" s="115"/>
      <c r="L9" s="341"/>
      <c r="M9" s="341"/>
      <c r="N9" s="322"/>
      <c r="O9" s="347"/>
      <c r="P9" s="408"/>
    </row>
    <row r="10" spans="1:16" x14ac:dyDescent="0.25">
      <c r="A10" s="334"/>
      <c r="B10" s="334"/>
      <c r="C10" s="390"/>
      <c r="D10" s="334"/>
      <c r="E10" s="335"/>
      <c r="F10" s="334"/>
      <c r="G10" s="337"/>
      <c r="H10" s="334"/>
      <c r="I10" s="384"/>
      <c r="J10" s="339"/>
      <c r="K10" s="115"/>
      <c r="L10" s="341"/>
      <c r="M10" s="341"/>
      <c r="N10" s="322"/>
      <c r="O10" s="347"/>
      <c r="P10" s="408"/>
    </row>
    <row r="11" spans="1:16" x14ac:dyDescent="0.25">
      <c r="A11" s="354" t="s">
        <v>10</v>
      </c>
      <c r="B11" s="334"/>
      <c r="C11" s="390"/>
      <c r="D11" s="334"/>
      <c r="E11" s="335"/>
      <c r="F11" s="334"/>
      <c r="G11" s="337"/>
      <c r="H11" s="334"/>
      <c r="I11" s="383">
        <f>SUM(I12:I13)</f>
        <v>3950000</v>
      </c>
      <c r="J11" s="339"/>
      <c r="K11" s="115"/>
      <c r="L11" s="341"/>
      <c r="M11" s="341"/>
      <c r="N11" s="322"/>
      <c r="O11" s="347"/>
      <c r="P11" s="409"/>
    </row>
    <row r="12" spans="1:16" x14ac:dyDescent="0.25">
      <c r="A12" s="357" t="s">
        <v>248</v>
      </c>
      <c r="B12" s="334"/>
      <c r="C12" s="387">
        <f>0.06*C13</f>
        <v>300</v>
      </c>
      <c r="D12" s="334"/>
      <c r="E12" s="340" t="s">
        <v>6</v>
      </c>
      <c r="F12" s="334"/>
      <c r="G12" s="356">
        <v>4000</v>
      </c>
      <c r="H12" s="334"/>
      <c r="I12" s="384">
        <f>C12*G12</f>
        <v>1200000</v>
      </c>
      <c r="J12" s="339"/>
      <c r="K12" s="115"/>
      <c r="L12" s="341"/>
      <c r="M12" s="341"/>
      <c r="N12" s="414">
        <v>7.4999999999999997E-2</v>
      </c>
      <c r="O12" s="419"/>
      <c r="P12" s="421">
        <f>N12*I12</f>
        <v>90000</v>
      </c>
    </row>
    <row r="13" spans="1:16" x14ac:dyDescent="0.25">
      <c r="A13" s="342" t="s">
        <v>249</v>
      </c>
      <c r="B13" s="334"/>
      <c r="C13" s="387">
        <f>FreeStall_No.</f>
        <v>5000</v>
      </c>
      <c r="D13" s="334"/>
      <c r="E13" s="340" t="s">
        <v>12</v>
      </c>
      <c r="F13" s="334"/>
      <c r="G13" s="343">
        <v>550</v>
      </c>
      <c r="H13" s="334"/>
      <c r="I13" s="384">
        <f>C13*G13</f>
        <v>2750000</v>
      </c>
      <c r="J13" s="339"/>
      <c r="K13" s="115">
        <v>30</v>
      </c>
      <c r="L13" s="418">
        <v>0</v>
      </c>
      <c r="M13" s="341"/>
      <c r="N13" s="414">
        <v>0.06</v>
      </c>
      <c r="O13" s="420">
        <v>7.2650000000000006E-2</v>
      </c>
      <c r="P13" s="421">
        <f>O13*(I13-L13)+(N13*L13)</f>
        <v>199787.50000000003</v>
      </c>
    </row>
    <row r="14" spans="1:16" x14ac:dyDescent="0.25">
      <c r="A14" s="334"/>
      <c r="B14" s="334"/>
      <c r="C14" s="390"/>
      <c r="D14" s="334"/>
      <c r="E14" s="335"/>
      <c r="F14" s="334"/>
      <c r="G14" s="337"/>
      <c r="H14" s="334"/>
      <c r="I14" s="377"/>
      <c r="J14" s="339"/>
      <c r="K14" s="115"/>
      <c r="L14" s="341"/>
      <c r="M14" s="341"/>
      <c r="N14" s="322"/>
      <c r="O14" s="419"/>
      <c r="P14" s="408"/>
    </row>
    <row r="15" spans="1:16" x14ac:dyDescent="0.25">
      <c r="A15" s="354" t="s">
        <v>14</v>
      </c>
      <c r="B15" s="334"/>
      <c r="C15" s="390"/>
      <c r="D15" s="334"/>
      <c r="E15" s="335"/>
      <c r="F15" s="334"/>
      <c r="G15" s="337"/>
      <c r="H15" s="334"/>
      <c r="I15" s="385">
        <f>SUM(I16:I18)</f>
        <v>526000</v>
      </c>
      <c r="J15" s="339"/>
      <c r="K15" s="115"/>
      <c r="L15" s="341"/>
      <c r="M15" s="341"/>
      <c r="N15" s="322"/>
      <c r="O15" s="419"/>
      <c r="P15" s="408"/>
    </row>
    <row r="16" spans="1:16" x14ac:dyDescent="0.25">
      <c r="A16" s="355" t="s">
        <v>15</v>
      </c>
      <c r="B16" s="334"/>
      <c r="C16" s="387">
        <v>1</v>
      </c>
      <c r="D16" s="334"/>
      <c r="E16" s="340" t="s">
        <v>16</v>
      </c>
      <c r="F16" s="334"/>
      <c r="G16" s="356">
        <v>100000</v>
      </c>
      <c r="H16" s="334"/>
      <c r="I16" s="377">
        <f>C16*G16</f>
        <v>100000</v>
      </c>
      <c r="J16" s="339"/>
      <c r="K16" s="115">
        <v>30</v>
      </c>
      <c r="L16" s="341">
        <v>0</v>
      </c>
      <c r="M16" s="341"/>
      <c r="N16" s="322">
        <v>0.06</v>
      </c>
      <c r="O16" s="420">
        <v>7.2650000000000006E-2</v>
      </c>
      <c r="P16" s="407">
        <f>O16*(I16-L16)+(N16*L16)</f>
        <v>7265.0000000000009</v>
      </c>
    </row>
    <row r="17" spans="1:16" x14ac:dyDescent="0.25">
      <c r="A17" s="342" t="s">
        <v>35</v>
      </c>
      <c r="B17" s="334"/>
      <c r="C17" s="387">
        <v>1</v>
      </c>
      <c r="D17" s="334"/>
      <c r="E17" s="340" t="s">
        <v>16</v>
      </c>
      <c r="F17" s="334"/>
      <c r="G17" s="356">
        <v>210000</v>
      </c>
      <c r="H17" s="334"/>
      <c r="I17" s="377">
        <f>C17*G17</f>
        <v>210000</v>
      </c>
      <c r="J17" s="339"/>
      <c r="K17" s="115">
        <v>30</v>
      </c>
      <c r="L17" s="341">
        <v>0</v>
      </c>
      <c r="M17" s="341"/>
      <c r="N17" s="322">
        <v>0.06</v>
      </c>
      <c r="O17" s="420">
        <v>7.2650000000000006E-2</v>
      </c>
      <c r="P17" s="407">
        <f>O17*(I17-L17)+(N17*L17)</f>
        <v>15256.500000000002</v>
      </c>
    </row>
    <row r="18" spans="1:16" x14ac:dyDescent="0.25">
      <c r="A18" s="342" t="s">
        <v>36</v>
      </c>
      <c r="B18" s="334"/>
      <c r="C18" s="387">
        <v>4</v>
      </c>
      <c r="D18" s="334"/>
      <c r="E18" s="340" t="s">
        <v>16</v>
      </c>
      <c r="F18" s="334"/>
      <c r="G18" s="356">
        <v>54000</v>
      </c>
      <c r="H18" s="334"/>
      <c r="I18" s="377">
        <f>C18*G18</f>
        <v>216000</v>
      </c>
      <c r="J18" s="339"/>
      <c r="K18" s="115">
        <v>30</v>
      </c>
      <c r="L18" s="341">
        <v>0</v>
      </c>
      <c r="M18" s="341"/>
      <c r="N18" s="322">
        <v>0.06</v>
      </c>
      <c r="O18" s="420">
        <v>7.2650000000000006E-2</v>
      </c>
      <c r="P18" s="407">
        <f>O18*(I18-L18)+(N18*L18)</f>
        <v>15692.400000000001</v>
      </c>
    </row>
    <row r="19" spans="1:16" x14ac:dyDescent="0.25">
      <c r="A19" s="334"/>
      <c r="B19" s="334"/>
      <c r="C19" s="390"/>
      <c r="D19" s="334"/>
      <c r="E19" s="335"/>
      <c r="F19" s="334"/>
      <c r="G19" s="337"/>
      <c r="H19" s="334"/>
      <c r="I19" s="377"/>
      <c r="J19" s="339"/>
      <c r="K19" s="115"/>
      <c r="L19" s="341"/>
      <c r="M19" s="341"/>
      <c r="N19" s="322"/>
      <c r="O19" s="419"/>
      <c r="P19" s="408"/>
    </row>
    <row r="20" spans="1:16" x14ac:dyDescent="0.25">
      <c r="A20" s="354" t="s">
        <v>17</v>
      </c>
      <c r="B20" s="334"/>
      <c r="C20" s="390"/>
      <c r="D20" s="334"/>
      <c r="E20" s="335"/>
      <c r="F20" s="334"/>
      <c r="G20" s="337"/>
      <c r="H20" s="334"/>
      <c r="I20" s="385">
        <f>SUM(I21:I22)</f>
        <v>2064000</v>
      </c>
      <c r="J20" s="339"/>
      <c r="K20" s="115">
        <v>30</v>
      </c>
      <c r="L20" s="341">
        <v>0</v>
      </c>
      <c r="M20" s="341"/>
      <c r="N20" s="322">
        <v>0.06</v>
      </c>
      <c r="O20" s="420">
        <v>7.2650000000000006E-2</v>
      </c>
      <c r="P20" s="407">
        <f>O20*(I20-L20)+(N20*L20)</f>
        <v>149949.6</v>
      </c>
    </row>
    <row r="21" spans="1:16" x14ac:dyDescent="0.25">
      <c r="A21" s="357" t="s">
        <v>197</v>
      </c>
      <c r="B21" s="334"/>
      <c r="C21" s="387">
        <v>8000</v>
      </c>
      <c r="D21" s="334"/>
      <c r="E21" s="340" t="s">
        <v>18</v>
      </c>
      <c r="F21" s="334"/>
      <c r="G21" s="356">
        <v>60</v>
      </c>
      <c r="H21" s="334"/>
      <c r="I21" s="377">
        <f>C21*G21</f>
        <v>480000</v>
      </c>
      <c r="J21" s="339"/>
      <c r="K21" s="115"/>
      <c r="L21" s="341"/>
      <c r="M21" s="341"/>
      <c r="N21" s="322"/>
      <c r="O21" s="419"/>
      <c r="P21" s="408"/>
    </row>
    <row r="22" spans="1:16" x14ac:dyDescent="0.25">
      <c r="A22" s="344" t="s">
        <v>34</v>
      </c>
      <c r="B22" s="334"/>
      <c r="C22" s="387">
        <v>144</v>
      </c>
      <c r="D22" s="334"/>
      <c r="E22" s="340" t="s">
        <v>19</v>
      </c>
      <c r="F22" s="334"/>
      <c r="G22" s="356">
        <v>11000</v>
      </c>
      <c r="H22" s="334"/>
      <c r="I22" s="377">
        <f>C22*G22</f>
        <v>1584000</v>
      </c>
      <c r="J22" s="339"/>
      <c r="K22" s="115"/>
      <c r="L22" s="341"/>
      <c r="M22" s="341"/>
      <c r="N22" s="322"/>
      <c r="O22" s="419"/>
      <c r="P22" s="408"/>
    </row>
    <row r="23" spans="1:16" x14ac:dyDescent="0.25">
      <c r="A23" s="334"/>
      <c r="B23" s="334"/>
      <c r="C23" s="390"/>
      <c r="D23" s="334"/>
      <c r="E23" s="335"/>
      <c r="F23" s="334"/>
      <c r="G23" s="337"/>
      <c r="H23" s="334"/>
      <c r="I23" s="377"/>
      <c r="J23" s="339"/>
      <c r="K23" s="115"/>
      <c r="L23" s="341"/>
      <c r="M23" s="341"/>
      <c r="N23" s="322"/>
      <c r="O23" s="419"/>
      <c r="P23" s="408"/>
    </row>
    <row r="24" spans="1:16" x14ac:dyDescent="0.25">
      <c r="A24" s="354" t="s">
        <v>203</v>
      </c>
      <c r="B24" s="334"/>
      <c r="C24" s="390"/>
      <c r="D24" s="334"/>
      <c r="E24" s="335"/>
      <c r="F24" s="334"/>
      <c r="G24" s="337"/>
      <c r="H24" s="334"/>
      <c r="I24" s="385">
        <f>SUM(I25:I26)</f>
        <v>3025000</v>
      </c>
      <c r="J24" s="339"/>
      <c r="K24" s="115"/>
      <c r="L24" s="341"/>
      <c r="M24" s="341"/>
      <c r="N24" s="322"/>
      <c r="O24" s="419"/>
      <c r="P24" s="408"/>
    </row>
    <row r="25" spans="1:16" x14ac:dyDescent="0.25">
      <c r="A25" s="344" t="s">
        <v>219</v>
      </c>
      <c r="B25" s="334"/>
      <c r="C25" s="388">
        <v>5000</v>
      </c>
      <c r="D25" s="334"/>
      <c r="E25" s="340" t="s">
        <v>46</v>
      </c>
      <c r="F25" s="334"/>
      <c r="G25" s="356">
        <v>425</v>
      </c>
      <c r="H25" s="334"/>
      <c r="I25" s="377">
        <f>C25*G25</f>
        <v>2125000</v>
      </c>
      <c r="J25" s="339"/>
      <c r="K25" s="115">
        <v>30</v>
      </c>
      <c r="L25" s="341">
        <v>0</v>
      </c>
      <c r="M25" s="341"/>
      <c r="N25" s="322">
        <v>0.06</v>
      </c>
      <c r="O25" s="420">
        <v>7.2650000000000006E-2</v>
      </c>
      <c r="P25" s="407">
        <f>O25*(I25-L25)+(N25*L25)</f>
        <v>154381.25</v>
      </c>
    </row>
    <row r="26" spans="1:16" x14ac:dyDescent="0.25">
      <c r="A26" s="342" t="s">
        <v>220</v>
      </c>
      <c r="B26" s="334"/>
      <c r="C26" s="388">
        <v>200000</v>
      </c>
      <c r="D26" s="334"/>
      <c r="E26" s="340" t="s">
        <v>18</v>
      </c>
      <c r="F26" s="334"/>
      <c r="G26" s="405">
        <v>4.5</v>
      </c>
      <c r="H26" s="334"/>
      <c r="I26" s="377">
        <f>C26*G26</f>
        <v>900000</v>
      </c>
      <c r="J26" s="339"/>
      <c r="K26" s="115">
        <v>30</v>
      </c>
      <c r="L26" s="341">
        <v>0</v>
      </c>
      <c r="M26" s="341"/>
      <c r="N26" s="322">
        <v>0.06</v>
      </c>
      <c r="O26" s="420">
        <v>7.2650000000000006E-2</v>
      </c>
      <c r="P26" s="407">
        <f>O26*(I26-L26)+(N26*L26)</f>
        <v>65385.000000000007</v>
      </c>
    </row>
    <row r="27" spans="1:16" x14ac:dyDescent="0.25">
      <c r="A27" s="334"/>
      <c r="B27" s="334"/>
      <c r="C27" s="390"/>
      <c r="D27" s="334"/>
      <c r="E27" s="335"/>
      <c r="F27" s="334"/>
      <c r="G27" s="337"/>
      <c r="H27" s="334"/>
      <c r="I27" s="377"/>
      <c r="J27" s="339"/>
      <c r="K27" s="115"/>
      <c r="L27" s="341"/>
      <c r="M27" s="341"/>
      <c r="N27" s="322"/>
      <c r="O27" s="419"/>
      <c r="P27" s="408"/>
    </row>
    <row r="28" spans="1:16" x14ac:dyDescent="0.25">
      <c r="A28" s="354" t="s">
        <v>20</v>
      </c>
      <c r="B28" s="334"/>
      <c r="C28" s="390"/>
      <c r="D28" s="334"/>
      <c r="E28" s="335"/>
      <c r="F28" s="334"/>
      <c r="G28" s="337"/>
      <c r="H28" s="334"/>
      <c r="I28" s="385">
        <f>SUM(I29:I30)</f>
        <v>390000</v>
      </c>
      <c r="J28" s="339"/>
      <c r="K28" s="115">
        <v>30</v>
      </c>
      <c r="L28" s="341">
        <v>0</v>
      </c>
      <c r="M28" s="341"/>
      <c r="N28" s="322">
        <v>0.06</v>
      </c>
      <c r="O28" s="420">
        <v>7.2650000000000006E-2</v>
      </c>
      <c r="P28" s="407">
        <f>O28*(I28-L28)+(N28*L28)</f>
        <v>28333.500000000004</v>
      </c>
    </row>
    <row r="29" spans="1:16" x14ac:dyDescent="0.25">
      <c r="A29" s="357" t="s">
        <v>21</v>
      </c>
      <c r="B29" s="334"/>
      <c r="C29" s="387">
        <v>2100</v>
      </c>
      <c r="D29" s="334"/>
      <c r="E29" s="340" t="s">
        <v>18</v>
      </c>
      <c r="F29" s="334"/>
      <c r="G29" s="356">
        <v>60</v>
      </c>
      <c r="H29" s="334"/>
      <c r="I29" s="377">
        <f>C29*G29</f>
        <v>126000</v>
      </c>
      <c r="J29" s="339"/>
      <c r="K29" s="115"/>
      <c r="L29" s="341"/>
      <c r="M29" s="341"/>
      <c r="N29" s="322"/>
      <c r="O29" s="419"/>
      <c r="P29" s="408"/>
    </row>
    <row r="30" spans="1:16" x14ac:dyDescent="0.25">
      <c r="A30" s="344" t="s">
        <v>22</v>
      </c>
      <c r="B30" s="334"/>
      <c r="C30" s="387">
        <v>24</v>
      </c>
      <c r="D30" s="334"/>
      <c r="E30" s="340" t="s">
        <v>19</v>
      </c>
      <c r="F30" s="334"/>
      <c r="G30" s="356">
        <v>11000</v>
      </c>
      <c r="H30" s="334"/>
      <c r="I30" s="377">
        <f>C30*G30</f>
        <v>264000</v>
      </c>
      <c r="J30" s="339"/>
      <c r="K30" s="115"/>
      <c r="L30" s="341"/>
      <c r="M30" s="341"/>
      <c r="N30" s="322"/>
      <c r="O30" s="347"/>
      <c r="P30" s="408"/>
    </row>
    <row r="31" spans="1:16" x14ac:dyDescent="0.25">
      <c r="A31" s="334"/>
      <c r="B31" s="334"/>
      <c r="C31" s="390"/>
      <c r="D31" s="334"/>
      <c r="E31" s="335"/>
      <c r="F31" s="334"/>
      <c r="G31" s="337"/>
      <c r="H31" s="334"/>
      <c r="I31" s="377"/>
      <c r="J31" s="339"/>
      <c r="K31" s="115"/>
      <c r="L31" s="341"/>
      <c r="M31" s="341"/>
      <c r="N31" s="322"/>
      <c r="O31" s="347"/>
      <c r="P31" s="408"/>
    </row>
    <row r="32" spans="1:16" x14ac:dyDescent="0.25">
      <c r="A32" s="354" t="s">
        <v>122</v>
      </c>
      <c r="B32" s="334"/>
      <c r="C32" s="123"/>
      <c r="D32" s="334"/>
      <c r="E32" s="335"/>
      <c r="F32" s="334"/>
      <c r="G32" s="337"/>
      <c r="H32" s="334"/>
      <c r="I32" s="385">
        <f>SUM(I33:I53)</f>
        <v>1406503</v>
      </c>
      <c r="J32" s="339"/>
      <c r="K32" s="115"/>
      <c r="L32" s="341"/>
      <c r="M32" s="341"/>
      <c r="N32" s="322"/>
      <c r="O32" s="375" t="s">
        <v>107</v>
      </c>
      <c r="P32" s="410">
        <f>SUM(P33:P53)</f>
        <v>208205.75323059369</v>
      </c>
    </row>
    <row r="33" spans="1:16" x14ac:dyDescent="0.25">
      <c r="A33" s="355" t="s">
        <v>23</v>
      </c>
      <c r="B33" s="334"/>
      <c r="C33" s="387">
        <v>2</v>
      </c>
      <c r="D33" s="334"/>
      <c r="E33" s="358" t="s">
        <v>16</v>
      </c>
      <c r="F33" s="334"/>
      <c r="G33" s="356">
        <v>75000</v>
      </c>
      <c r="H33" s="334"/>
      <c r="I33" s="377">
        <f t="shared" ref="I33:I53" si="0">C33*G33</f>
        <v>150000</v>
      </c>
      <c r="J33" s="339"/>
      <c r="K33" s="115">
        <v>10</v>
      </c>
      <c r="L33" s="341">
        <f t="shared" ref="L33:L53" si="1">0.1*G33</f>
        <v>7500</v>
      </c>
      <c r="M33" s="341">
        <f t="shared" ref="M33:M54" si="2">L33*C33</f>
        <v>15000</v>
      </c>
      <c r="N33" s="322">
        <v>0.06</v>
      </c>
      <c r="O33" s="347">
        <v>0.13589999999999999</v>
      </c>
      <c r="P33" s="407">
        <f>O33*(I33-L33)+(N33*L33)</f>
        <v>19815.75</v>
      </c>
    </row>
    <row r="34" spans="1:16" x14ac:dyDescent="0.25">
      <c r="A34" s="355" t="s">
        <v>201</v>
      </c>
      <c r="B34" s="334"/>
      <c r="C34" s="387">
        <v>1</v>
      </c>
      <c r="D34" s="334"/>
      <c r="E34" s="358" t="s">
        <v>16</v>
      </c>
      <c r="F34" s="334"/>
      <c r="G34" s="356">
        <v>40000</v>
      </c>
      <c r="H34" s="334"/>
      <c r="I34" s="377">
        <f t="shared" si="0"/>
        <v>40000</v>
      </c>
      <c r="J34" s="339"/>
      <c r="K34" s="115">
        <v>8</v>
      </c>
      <c r="L34" s="341">
        <f t="shared" si="1"/>
        <v>4000</v>
      </c>
      <c r="M34" s="341">
        <f t="shared" si="2"/>
        <v>4000</v>
      </c>
      <c r="N34" s="322">
        <v>0.06</v>
      </c>
      <c r="O34" s="347">
        <v>0.161</v>
      </c>
      <c r="P34" s="407">
        <f t="shared" ref="P34:P47" si="3">O34*(I34-L34)+(N34*L34)</f>
        <v>6036</v>
      </c>
    </row>
    <row r="35" spans="1:16" x14ac:dyDescent="0.25">
      <c r="A35" s="355" t="s">
        <v>202</v>
      </c>
      <c r="B35" s="334"/>
      <c r="C35" s="387">
        <v>2</v>
      </c>
      <c r="D35" s="334"/>
      <c r="E35" s="358" t="s">
        <v>16</v>
      </c>
      <c r="F35" s="334"/>
      <c r="G35" s="356">
        <v>20000</v>
      </c>
      <c r="H35" s="334"/>
      <c r="I35" s="377">
        <f t="shared" si="0"/>
        <v>40000</v>
      </c>
      <c r="J35" s="339"/>
      <c r="K35" s="115">
        <v>8</v>
      </c>
      <c r="L35" s="341">
        <f t="shared" si="1"/>
        <v>2000</v>
      </c>
      <c r="M35" s="341">
        <f t="shared" si="2"/>
        <v>4000</v>
      </c>
      <c r="N35" s="322">
        <v>0.06</v>
      </c>
      <c r="O35" s="347">
        <v>0.161</v>
      </c>
      <c r="P35" s="407">
        <f t="shared" si="3"/>
        <v>6238</v>
      </c>
    </row>
    <row r="36" spans="1:16" x14ac:dyDescent="0.25">
      <c r="A36" s="355" t="s">
        <v>24</v>
      </c>
      <c r="B36" s="334"/>
      <c r="C36" s="387">
        <v>2</v>
      </c>
      <c r="D36" s="334"/>
      <c r="E36" s="358" t="s">
        <v>16</v>
      </c>
      <c r="F36" s="334"/>
      <c r="G36" s="356">
        <v>6000</v>
      </c>
      <c r="H36" s="334"/>
      <c r="I36" s="377">
        <f t="shared" si="0"/>
        <v>12000</v>
      </c>
      <c r="J36" s="339"/>
      <c r="K36" s="115">
        <v>8</v>
      </c>
      <c r="L36" s="341">
        <f t="shared" si="1"/>
        <v>600</v>
      </c>
      <c r="M36" s="341">
        <f t="shared" si="2"/>
        <v>1200</v>
      </c>
      <c r="N36" s="322">
        <v>0.06</v>
      </c>
      <c r="O36" s="347">
        <v>0.161</v>
      </c>
      <c r="P36" s="407">
        <f t="shared" si="3"/>
        <v>1871.4</v>
      </c>
    </row>
    <row r="37" spans="1:16" x14ac:dyDescent="0.25">
      <c r="A37" s="355" t="s">
        <v>25</v>
      </c>
      <c r="B37" s="334"/>
      <c r="C37" s="387">
        <v>2</v>
      </c>
      <c r="D37" s="334"/>
      <c r="E37" s="358" t="s">
        <v>16</v>
      </c>
      <c r="F37" s="334"/>
      <c r="G37" s="356">
        <v>60000</v>
      </c>
      <c r="H37" s="334"/>
      <c r="I37" s="377">
        <f>C37*G37</f>
        <v>120000</v>
      </c>
      <c r="J37" s="339"/>
      <c r="K37" s="115">
        <v>10</v>
      </c>
      <c r="L37" s="341">
        <f>0.1*G37</f>
        <v>6000</v>
      </c>
      <c r="M37" s="341">
        <f t="shared" si="2"/>
        <v>12000</v>
      </c>
      <c r="N37" s="322">
        <v>0.06</v>
      </c>
      <c r="O37" s="347">
        <v>0.13589999999999999</v>
      </c>
      <c r="P37" s="407">
        <f t="shared" si="3"/>
        <v>15852.599999999999</v>
      </c>
    </row>
    <row r="38" spans="1:16" x14ac:dyDescent="0.25">
      <c r="A38" s="345" t="s">
        <v>26</v>
      </c>
      <c r="B38" s="334"/>
      <c r="C38" s="387">
        <v>1</v>
      </c>
      <c r="D38" s="334"/>
      <c r="E38" s="358" t="s">
        <v>16</v>
      </c>
      <c r="F38" s="334"/>
      <c r="G38" s="356">
        <v>95000</v>
      </c>
      <c r="H38" s="334"/>
      <c r="I38" s="377">
        <f t="shared" si="0"/>
        <v>95000</v>
      </c>
      <c r="J38" s="339"/>
      <c r="K38" s="115">
        <v>10</v>
      </c>
      <c r="L38" s="341">
        <f t="shared" si="1"/>
        <v>9500</v>
      </c>
      <c r="M38" s="341">
        <f t="shared" si="2"/>
        <v>9500</v>
      </c>
      <c r="N38" s="322">
        <v>0.06</v>
      </c>
      <c r="O38" s="347">
        <v>0.13589999999999999</v>
      </c>
      <c r="P38" s="407">
        <f t="shared" si="3"/>
        <v>12189.449999999999</v>
      </c>
    </row>
    <row r="39" spans="1:16" x14ac:dyDescent="0.25">
      <c r="A39" s="345" t="s">
        <v>117</v>
      </c>
      <c r="B39" s="334"/>
      <c r="C39" s="387">
        <v>1</v>
      </c>
      <c r="D39" s="334"/>
      <c r="E39" s="358" t="s">
        <v>16</v>
      </c>
      <c r="F39" s="334"/>
      <c r="G39" s="356">
        <v>55000</v>
      </c>
      <c r="H39" s="334"/>
      <c r="I39" s="377">
        <f t="shared" si="0"/>
        <v>55000</v>
      </c>
      <c r="J39" s="339"/>
      <c r="K39" s="115">
        <v>20</v>
      </c>
      <c r="L39" s="341">
        <f t="shared" si="1"/>
        <v>5500</v>
      </c>
      <c r="M39" s="341">
        <f t="shared" si="2"/>
        <v>5500</v>
      </c>
      <c r="N39" s="322">
        <v>0.06</v>
      </c>
      <c r="O39" s="346">
        <v>8.7184556976851402E-2</v>
      </c>
      <c r="P39" s="407">
        <f t="shared" ref="P39:P40" si="4">O39*(I39-M39)+(N39*M39)</f>
        <v>4645.635570354144</v>
      </c>
    </row>
    <row r="40" spans="1:16" x14ac:dyDescent="0.25">
      <c r="A40" s="345" t="s">
        <v>118</v>
      </c>
      <c r="B40" s="334"/>
      <c r="C40" s="387">
        <v>1</v>
      </c>
      <c r="D40" s="334"/>
      <c r="E40" s="358" t="s">
        <v>16</v>
      </c>
      <c r="F40" s="334"/>
      <c r="G40" s="356">
        <v>41000</v>
      </c>
      <c r="H40" s="334"/>
      <c r="I40" s="377">
        <f t="shared" si="0"/>
        <v>41000</v>
      </c>
      <c r="J40" s="339"/>
      <c r="K40" s="115">
        <v>20</v>
      </c>
      <c r="L40" s="341">
        <f t="shared" si="1"/>
        <v>4100</v>
      </c>
      <c r="M40" s="341">
        <f t="shared" si="2"/>
        <v>4100</v>
      </c>
      <c r="N40" s="322">
        <v>0.06</v>
      </c>
      <c r="O40" s="346">
        <v>8.7184556976851402E-2</v>
      </c>
      <c r="P40" s="407">
        <f t="shared" si="4"/>
        <v>3463.1101524458168</v>
      </c>
    </row>
    <row r="41" spans="1:16" x14ac:dyDescent="0.25">
      <c r="A41" s="345" t="s">
        <v>27</v>
      </c>
      <c r="B41" s="334"/>
      <c r="C41" s="387">
        <v>2</v>
      </c>
      <c r="D41" s="334"/>
      <c r="E41" s="358" t="s">
        <v>16</v>
      </c>
      <c r="F41" s="334"/>
      <c r="G41" s="356">
        <v>35000</v>
      </c>
      <c r="H41" s="334"/>
      <c r="I41" s="377">
        <f t="shared" si="0"/>
        <v>70000</v>
      </c>
      <c r="J41" s="339"/>
      <c r="K41" s="115">
        <v>10</v>
      </c>
      <c r="L41" s="341">
        <f t="shared" si="1"/>
        <v>3500</v>
      </c>
      <c r="M41" s="341">
        <f t="shared" si="2"/>
        <v>7000</v>
      </c>
      <c r="N41" s="322">
        <v>0.06</v>
      </c>
      <c r="O41" s="347">
        <v>0.13589999999999999</v>
      </c>
      <c r="P41" s="407">
        <f t="shared" si="3"/>
        <v>9247.35</v>
      </c>
    </row>
    <row r="42" spans="1:16" x14ac:dyDescent="0.25">
      <c r="A42" s="355" t="s">
        <v>28</v>
      </c>
      <c r="B42" s="334"/>
      <c r="C42" s="387">
        <v>1</v>
      </c>
      <c r="D42" s="334"/>
      <c r="E42" s="358" t="s">
        <v>16</v>
      </c>
      <c r="F42" s="334"/>
      <c r="G42" s="356">
        <v>147000</v>
      </c>
      <c r="H42" s="334"/>
      <c r="I42" s="377">
        <f t="shared" si="0"/>
        <v>147000</v>
      </c>
      <c r="J42" s="339"/>
      <c r="K42" s="115">
        <v>10</v>
      </c>
      <c r="L42" s="341">
        <f t="shared" si="1"/>
        <v>14700</v>
      </c>
      <c r="M42" s="341">
        <f t="shared" si="2"/>
        <v>14700</v>
      </c>
      <c r="N42" s="322">
        <v>0.06</v>
      </c>
      <c r="O42" s="347">
        <v>0.13589999999999999</v>
      </c>
      <c r="P42" s="407">
        <f t="shared" si="3"/>
        <v>18861.57</v>
      </c>
    </row>
    <row r="43" spans="1:16" x14ac:dyDescent="0.25">
      <c r="A43" s="355" t="s">
        <v>29</v>
      </c>
      <c r="B43" s="334"/>
      <c r="C43" s="387">
        <v>2</v>
      </c>
      <c r="D43" s="334"/>
      <c r="E43" s="358" t="s">
        <v>16</v>
      </c>
      <c r="F43" s="334"/>
      <c r="G43" s="356">
        <v>74000</v>
      </c>
      <c r="H43" s="334"/>
      <c r="I43" s="377">
        <f t="shared" si="0"/>
        <v>148000</v>
      </c>
      <c r="J43" s="339"/>
      <c r="K43" s="115">
        <v>8</v>
      </c>
      <c r="L43" s="341">
        <f t="shared" si="1"/>
        <v>7400</v>
      </c>
      <c r="M43" s="341">
        <f t="shared" si="2"/>
        <v>14800</v>
      </c>
      <c r="N43" s="322">
        <v>0.06</v>
      </c>
      <c r="O43" s="347">
        <v>0.161</v>
      </c>
      <c r="P43" s="407">
        <f t="shared" si="3"/>
        <v>23080.600000000002</v>
      </c>
    </row>
    <row r="44" spans="1:16" x14ac:dyDescent="0.25">
      <c r="A44" s="355" t="s">
        <v>123</v>
      </c>
      <c r="B44" s="334"/>
      <c r="C44" s="387">
        <v>2</v>
      </c>
      <c r="D44" s="334"/>
      <c r="E44" s="358" t="s">
        <v>16</v>
      </c>
      <c r="F44" s="334"/>
      <c r="G44" s="356">
        <v>35000</v>
      </c>
      <c r="H44" s="334"/>
      <c r="I44" s="377">
        <f t="shared" si="0"/>
        <v>70000</v>
      </c>
      <c r="J44" s="339"/>
      <c r="K44" s="115">
        <v>3</v>
      </c>
      <c r="L44" s="341">
        <f t="shared" si="1"/>
        <v>3500</v>
      </c>
      <c r="M44" s="341">
        <f t="shared" si="2"/>
        <v>7000</v>
      </c>
      <c r="N44" s="322">
        <v>0.06</v>
      </c>
      <c r="O44" s="347">
        <v>0.374109812790551</v>
      </c>
      <c r="P44" s="407">
        <f t="shared" ref="P44:P45" si="5">O44*(I44-M44)+(N44*M44)</f>
        <v>23988.918205804712</v>
      </c>
    </row>
    <row r="45" spans="1:16" x14ac:dyDescent="0.25">
      <c r="A45" s="355" t="s">
        <v>195</v>
      </c>
      <c r="B45" s="334"/>
      <c r="C45" s="387">
        <v>1</v>
      </c>
      <c r="D45" s="334"/>
      <c r="E45" s="358" t="s">
        <v>16</v>
      </c>
      <c r="F45" s="334"/>
      <c r="G45" s="356">
        <v>50000</v>
      </c>
      <c r="H45" s="334"/>
      <c r="I45" s="377">
        <f t="shared" si="0"/>
        <v>50000</v>
      </c>
      <c r="J45" s="339"/>
      <c r="K45" s="115">
        <v>3</v>
      </c>
      <c r="L45" s="341">
        <f t="shared" si="1"/>
        <v>5000</v>
      </c>
      <c r="M45" s="341">
        <f t="shared" si="2"/>
        <v>5000</v>
      </c>
      <c r="N45" s="322">
        <v>0.06</v>
      </c>
      <c r="O45" s="347">
        <v>0.374109812790551</v>
      </c>
      <c r="P45" s="407">
        <f t="shared" si="5"/>
        <v>17134.941575574794</v>
      </c>
    </row>
    <row r="46" spans="1:16" x14ac:dyDescent="0.25">
      <c r="A46" s="355" t="s">
        <v>32</v>
      </c>
      <c r="B46" s="334"/>
      <c r="C46" s="387">
        <v>1</v>
      </c>
      <c r="D46" s="334"/>
      <c r="E46" s="358" t="s">
        <v>16</v>
      </c>
      <c r="F46" s="334"/>
      <c r="G46" s="356">
        <v>125000</v>
      </c>
      <c r="H46" s="334"/>
      <c r="I46" s="377">
        <f t="shared" si="0"/>
        <v>125000</v>
      </c>
      <c r="J46" s="339"/>
      <c r="K46" s="115">
        <v>10</v>
      </c>
      <c r="L46" s="341">
        <f t="shared" si="1"/>
        <v>12500</v>
      </c>
      <c r="M46" s="341">
        <f t="shared" si="2"/>
        <v>12500</v>
      </c>
      <c r="N46" s="322">
        <v>0.06</v>
      </c>
      <c r="O46" s="347">
        <v>0.13589999999999999</v>
      </c>
      <c r="P46" s="407">
        <f t="shared" si="3"/>
        <v>16038.75</v>
      </c>
    </row>
    <row r="47" spans="1:16" x14ac:dyDescent="0.25">
      <c r="A47" s="355" t="s">
        <v>33</v>
      </c>
      <c r="B47" s="334"/>
      <c r="C47" s="387">
        <v>1</v>
      </c>
      <c r="D47" s="334"/>
      <c r="E47" s="358" t="s">
        <v>16</v>
      </c>
      <c r="F47" s="334"/>
      <c r="G47" s="356">
        <v>65000</v>
      </c>
      <c r="H47" s="334"/>
      <c r="I47" s="377">
        <f t="shared" si="0"/>
        <v>65000</v>
      </c>
      <c r="J47" s="339"/>
      <c r="K47" s="115">
        <v>8</v>
      </c>
      <c r="L47" s="341">
        <f t="shared" si="1"/>
        <v>6500</v>
      </c>
      <c r="M47" s="341">
        <f t="shared" si="2"/>
        <v>6500</v>
      </c>
      <c r="N47" s="322">
        <v>0.06</v>
      </c>
      <c r="O47" s="347">
        <v>0.161</v>
      </c>
      <c r="P47" s="407">
        <f t="shared" si="3"/>
        <v>9808.5</v>
      </c>
    </row>
    <row r="48" spans="1:16" x14ac:dyDescent="0.25">
      <c r="A48" s="355" t="s">
        <v>121</v>
      </c>
      <c r="B48" s="334"/>
      <c r="C48" s="387">
        <v>2</v>
      </c>
      <c r="D48" s="334"/>
      <c r="E48" s="358" t="s">
        <v>16</v>
      </c>
      <c r="F48" s="334"/>
      <c r="G48" s="356">
        <v>16188</v>
      </c>
      <c r="H48" s="334"/>
      <c r="I48" s="377">
        <f t="shared" si="0"/>
        <v>32376</v>
      </c>
      <c r="J48" s="339"/>
      <c r="K48" s="115">
        <v>20</v>
      </c>
      <c r="L48" s="341">
        <f t="shared" si="1"/>
        <v>1618.8000000000002</v>
      </c>
      <c r="M48" s="341">
        <f t="shared" si="2"/>
        <v>3237.6000000000004</v>
      </c>
      <c r="N48" s="322">
        <v>0.06</v>
      </c>
      <c r="O48" s="346">
        <v>8.7184556976851402E-2</v>
      </c>
      <c r="P48" s="407">
        <f t="shared" ref="P48:P53" si="6">O48*(I48-M48)+(N48*M48)</f>
        <v>2734.674495014287</v>
      </c>
    </row>
    <row r="49" spans="1:16" x14ac:dyDescent="0.25">
      <c r="A49" s="355" t="s">
        <v>119</v>
      </c>
      <c r="B49" s="334"/>
      <c r="C49" s="387">
        <v>1</v>
      </c>
      <c r="D49" s="334"/>
      <c r="E49" s="358" t="s">
        <v>16</v>
      </c>
      <c r="F49" s="334"/>
      <c r="G49" s="356">
        <v>64500</v>
      </c>
      <c r="H49" s="334"/>
      <c r="I49" s="377">
        <f t="shared" si="0"/>
        <v>64500</v>
      </c>
      <c r="J49" s="339"/>
      <c r="K49" s="115">
        <v>10</v>
      </c>
      <c r="L49" s="341">
        <f t="shared" si="1"/>
        <v>6450</v>
      </c>
      <c r="M49" s="341">
        <f t="shared" si="2"/>
        <v>6450</v>
      </c>
      <c r="N49" s="322">
        <v>0.06</v>
      </c>
      <c r="O49" s="347">
        <v>0.13589999999999999</v>
      </c>
      <c r="P49" s="407">
        <f t="shared" si="6"/>
        <v>8275.994999999999</v>
      </c>
    </row>
    <row r="50" spans="1:16" x14ac:dyDescent="0.25">
      <c r="A50" s="355" t="s">
        <v>120</v>
      </c>
      <c r="B50" s="334"/>
      <c r="C50" s="387">
        <v>1</v>
      </c>
      <c r="D50" s="334"/>
      <c r="E50" s="358" t="s">
        <v>16</v>
      </c>
      <c r="F50" s="334"/>
      <c r="G50" s="356">
        <v>45000</v>
      </c>
      <c r="H50" s="334"/>
      <c r="I50" s="377">
        <f t="shared" si="0"/>
        <v>45000</v>
      </c>
      <c r="J50" s="339"/>
      <c r="K50" s="115">
        <v>20</v>
      </c>
      <c r="L50" s="341">
        <f t="shared" si="1"/>
        <v>4500</v>
      </c>
      <c r="M50" s="341">
        <f t="shared" si="2"/>
        <v>4500</v>
      </c>
      <c r="N50" s="322">
        <v>0.06</v>
      </c>
      <c r="O50" s="346">
        <v>8.7184556976851402E-2</v>
      </c>
      <c r="P50" s="407">
        <f t="shared" si="6"/>
        <v>3800.9745575624816</v>
      </c>
    </row>
    <row r="51" spans="1:16" x14ac:dyDescent="0.25">
      <c r="A51" s="355" t="s">
        <v>193</v>
      </c>
      <c r="B51" s="334"/>
      <c r="C51" s="387">
        <v>1</v>
      </c>
      <c r="D51" s="334"/>
      <c r="E51" s="358" t="s">
        <v>16</v>
      </c>
      <c r="F51" s="334"/>
      <c r="G51" s="356">
        <v>3000</v>
      </c>
      <c r="H51" s="334"/>
      <c r="I51" s="377">
        <f t="shared" si="0"/>
        <v>3000</v>
      </c>
      <c r="J51" s="339"/>
      <c r="K51" s="115">
        <v>20</v>
      </c>
      <c r="L51" s="341">
        <f t="shared" si="1"/>
        <v>300</v>
      </c>
      <c r="M51" s="341">
        <f t="shared" si="2"/>
        <v>300</v>
      </c>
      <c r="N51" s="322">
        <v>0.06</v>
      </c>
      <c r="O51" s="346">
        <v>8.7184556976851402E-2</v>
      </c>
      <c r="P51" s="407">
        <f t="shared" si="6"/>
        <v>253.39830383749879</v>
      </c>
    </row>
    <row r="52" spans="1:16" x14ac:dyDescent="0.25">
      <c r="A52" s="355" t="s">
        <v>194</v>
      </c>
      <c r="B52" s="334"/>
      <c r="C52" s="387">
        <v>1</v>
      </c>
      <c r="D52" s="334"/>
      <c r="E52" s="358" t="s">
        <v>16</v>
      </c>
      <c r="F52" s="334"/>
      <c r="G52" s="356">
        <v>9127</v>
      </c>
      <c r="H52" s="334"/>
      <c r="I52" s="377">
        <f t="shared" si="0"/>
        <v>9127</v>
      </c>
      <c r="J52" s="339"/>
      <c r="K52" s="115">
        <v>10</v>
      </c>
      <c r="L52" s="341">
        <f t="shared" si="1"/>
        <v>912.7</v>
      </c>
      <c r="M52" s="341">
        <f t="shared" si="2"/>
        <v>912.7</v>
      </c>
      <c r="N52" s="322">
        <v>0.06</v>
      </c>
      <c r="O52" s="347">
        <v>0.13589999999999999</v>
      </c>
      <c r="P52" s="407">
        <f t="shared" si="6"/>
        <v>1171.0853699999998</v>
      </c>
    </row>
    <row r="53" spans="1:16" x14ac:dyDescent="0.25">
      <c r="A53" s="355" t="s">
        <v>196</v>
      </c>
      <c r="B53" s="334"/>
      <c r="C53" s="387">
        <v>1</v>
      </c>
      <c r="D53" s="334"/>
      <c r="E53" s="358" t="s">
        <v>16</v>
      </c>
      <c r="F53" s="334"/>
      <c r="G53" s="356">
        <v>24500</v>
      </c>
      <c r="H53" s="334"/>
      <c r="I53" s="377">
        <f t="shared" si="0"/>
        <v>24500</v>
      </c>
      <c r="J53" s="339"/>
      <c r="K53" s="115">
        <v>8</v>
      </c>
      <c r="L53" s="341">
        <f t="shared" si="1"/>
        <v>2450</v>
      </c>
      <c r="M53" s="341">
        <f t="shared" si="2"/>
        <v>2450</v>
      </c>
      <c r="N53" s="322">
        <v>0.06</v>
      </c>
      <c r="O53" s="347">
        <v>0.161</v>
      </c>
      <c r="P53" s="407">
        <f t="shared" si="6"/>
        <v>3697.05</v>
      </c>
    </row>
    <row r="54" spans="1:16" x14ac:dyDescent="0.25">
      <c r="A54" s="355" t="s">
        <v>30</v>
      </c>
      <c r="B54" s="334"/>
      <c r="C54" s="387">
        <v>1</v>
      </c>
      <c r="D54" s="334"/>
      <c r="E54" s="358" t="s">
        <v>16</v>
      </c>
      <c r="F54" s="334"/>
      <c r="G54" s="356">
        <v>60000</v>
      </c>
      <c r="H54" s="334"/>
      <c r="I54" s="377">
        <v>60000</v>
      </c>
      <c r="J54" s="339"/>
      <c r="K54" s="115">
        <v>16</v>
      </c>
      <c r="L54" s="341">
        <v>0</v>
      </c>
      <c r="M54" s="341">
        <f t="shared" si="2"/>
        <v>0</v>
      </c>
      <c r="N54" s="322">
        <v>7.0000000000000007E-2</v>
      </c>
      <c r="O54" s="347">
        <v>0.105857647726243</v>
      </c>
      <c r="P54" s="407">
        <f t="shared" ref="P54" si="7">O54*(I54-L54)+(N54*L54)</f>
        <v>6351.4588635745795</v>
      </c>
    </row>
    <row r="55" spans="1:16" x14ac:dyDescent="0.25">
      <c r="A55" s="334"/>
      <c r="B55" s="334"/>
      <c r="C55" s="390"/>
      <c r="D55" s="334"/>
      <c r="E55" s="335"/>
      <c r="F55" s="334"/>
      <c r="G55" s="337"/>
      <c r="H55" s="334"/>
      <c r="I55" s="338"/>
      <c r="J55" s="339"/>
      <c r="K55" s="115"/>
      <c r="L55" s="341"/>
      <c r="M55" s="341"/>
      <c r="N55" s="322"/>
      <c r="O55" s="347"/>
      <c r="P55" s="408"/>
    </row>
    <row r="56" spans="1:16" x14ac:dyDescent="0.25">
      <c r="A56" s="406" t="s">
        <v>226</v>
      </c>
      <c r="B56" s="336"/>
      <c r="C56" s="389"/>
      <c r="D56" s="336"/>
      <c r="E56" s="348"/>
      <c r="F56" s="336"/>
      <c r="G56" s="359"/>
      <c r="H56" s="334"/>
      <c r="I56" s="385">
        <f>SUM(G57:G60)</f>
        <v>36797.012000000002</v>
      </c>
      <c r="J56" s="339"/>
      <c r="K56" s="398"/>
      <c r="L56" s="381"/>
      <c r="M56" s="403"/>
      <c r="N56" s="322"/>
      <c r="O56" s="347"/>
      <c r="P56" s="407"/>
    </row>
    <row r="57" spans="1:16" x14ac:dyDescent="0.25">
      <c r="A57" s="355" t="s">
        <v>227</v>
      </c>
      <c r="B57" s="334"/>
      <c r="C57" s="387">
        <v>1</v>
      </c>
      <c r="D57" s="334"/>
      <c r="E57" s="358" t="s">
        <v>16</v>
      </c>
      <c r="F57" s="334"/>
      <c r="G57" s="356">
        <f>(I28+I24+I20+I15)/1000*5</f>
        <v>30025</v>
      </c>
      <c r="H57" s="334"/>
      <c r="I57" s="377">
        <f t="shared" ref="I57:I59" si="8">C57*G57</f>
        <v>30025</v>
      </c>
      <c r="J57" s="339"/>
      <c r="K57" s="397"/>
      <c r="L57" s="341"/>
      <c r="M57" s="402"/>
      <c r="N57" s="322"/>
      <c r="O57" s="347"/>
      <c r="P57" s="407"/>
    </row>
    <row r="58" spans="1:16" x14ac:dyDescent="0.25">
      <c r="A58" s="355" t="s">
        <v>228</v>
      </c>
      <c r="B58" s="334"/>
      <c r="C58" s="387">
        <v>1</v>
      </c>
      <c r="D58" s="334"/>
      <c r="E58" s="358" t="s">
        <v>16</v>
      </c>
      <c r="F58" s="334"/>
      <c r="G58" s="405">
        <f>I32/1000*4</f>
        <v>5626.0119999999997</v>
      </c>
      <c r="H58" s="334"/>
      <c r="I58" s="377">
        <f t="shared" si="8"/>
        <v>5626.0119999999997</v>
      </c>
      <c r="J58" s="339"/>
      <c r="K58" s="397"/>
      <c r="L58" s="341"/>
      <c r="M58" s="402"/>
      <c r="N58" s="322"/>
      <c r="O58" s="347"/>
      <c r="P58" s="407"/>
    </row>
    <row r="59" spans="1:16" x14ac:dyDescent="0.25">
      <c r="A59" s="355" t="s">
        <v>229</v>
      </c>
      <c r="B59" s="334"/>
      <c r="C59" s="387">
        <v>1</v>
      </c>
      <c r="D59" s="334"/>
      <c r="E59" s="358" t="s">
        <v>16</v>
      </c>
      <c r="F59" s="334"/>
      <c r="G59" s="356">
        <v>1146</v>
      </c>
      <c r="H59" s="334"/>
      <c r="I59" s="377">
        <f t="shared" si="8"/>
        <v>1146</v>
      </c>
      <c r="J59" s="339"/>
      <c r="K59" s="397"/>
      <c r="L59" s="341"/>
      <c r="M59" s="402"/>
      <c r="N59" s="322"/>
      <c r="O59" s="347"/>
      <c r="P59" s="407"/>
    </row>
    <row r="60" spans="1:16" x14ac:dyDescent="0.25">
      <c r="A60" s="334"/>
      <c r="B60" s="334"/>
      <c r="C60" s="390"/>
      <c r="D60" s="334"/>
      <c r="E60" s="335"/>
      <c r="F60" s="334"/>
      <c r="G60" s="337"/>
      <c r="H60" s="334"/>
      <c r="I60" s="338"/>
      <c r="J60" s="339"/>
      <c r="K60" s="115"/>
      <c r="L60" s="341"/>
      <c r="M60" s="341"/>
      <c r="N60" s="322"/>
      <c r="O60" s="347"/>
      <c r="P60" s="408"/>
    </row>
    <row r="61" spans="1:16" x14ac:dyDescent="0.25">
      <c r="A61" s="334" t="s">
        <v>235</v>
      </c>
      <c r="B61" s="334"/>
      <c r="C61" s="390"/>
      <c r="D61" s="334"/>
      <c r="E61" s="335"/>
      <c r="F61" s="334"/>
      <c r="G61" s="334"/>
      <c r="H61" s="334"/>
      <c r="I61" s="377">
        <f>SUM(I8:I59)-(I8+I11+I15+I20+I24+I28+I32+I56)</f>
        <v>17583300.012000006</v>
      </c>
      <c r="J61" s="339"/>
      <c r="K61" s="45"/>
      <c r="L61" s="247">
        <f>SUM(L8:L60)</f>
        <v>109056.5</v>
      </c>
      <c r="M61" s="404"/>
      <c r="N61" s="322"/>
      <c r="O61" s="347"/>
      <c r="P61" s="408"/>
    </row>
    <row r="62" spans="1:16" x14ac:dyDescent="0.25">
      <c r="A62" s="334" t="s">
        <v>252</v>
      </c>
      <c r="B62" s="334"/>
      <c r="C62" s="390"/>
      <c r="D62" s="334"/>
      <c r="E62" s="335"/>
      <c r="F62" s="334"/>
      <c r="G62" s="334"/>
      <c r="H62" s="334"/>
      <c r="I62" s="377">
        <f>I61/$C$9</f>
        <v>3516.6600024000013</v>
      </c>
      <c r="J62" s="339"/>
      <c r="K62" s="115"/>
      <c r="L62" s="341">
        <f>L61/$C$9</f>
        <v>21.811299999999999</v>
      </c>
      <c r="M62" s="386"/>
      <c r="N62" s="322"/>
      <c r="O62" s="347"/>
      <c r="P62" s="408"/>
    </row>
    <row r="63" spans="1:16" x14ac:dyDescent="0.25">
      <c r="A63" s="334"/>
      <c r="B63" s="334"/>
      <c r="C63" s="390"/>
      <c r="D63" s="334"/>
      <c r="E63" s="335"/>
      <c r="F63" s="334"/>
      <c r="G63" s="337"/>
      <c r="H63" s="334"/>
      <c r="I63" s="338"/>
      <c r="J63" s="339"/>
      <c r="K63" s="115"/>
      <c r="L63" s="341"/>
      <c r="M63" s="341"/>
      <c r="N63" s="322"/>
      <c r="O63" s="347"/>
      <c r="P63" s="408"/>
    </row>
    <row r="64" spans="1:16" x14ac:dyDescent="0.25">
      <c r="A64" s="334" t="s">
        <v>234</v>
      </c>
      <c r="B64" s="336"/>
      <c r="C64" s="128"/>
      <c r="D64" s="336"/>
      <c r="E64" s="348"/>
      <c r="F64" s="336"/>
      <c r="G64" s="130"/>
      <c r="H64" s="334"/>
      <c r="I64" s="121">
        <f>AVERAGE(I61,L61)</f>
        <v>8846178.2560000028</v>
      </c>
      <c r="J64" s="339"/>
      <c r="K64" s="115"/>
      <c r="L64" s="341"/>
      <c r="M64" s="341"/>
      <c r="N64" s="322"/>
      <c r="O64" s="347"/>
      <c r="P64" s="408"/>
    </row>
    <row r="65" spans="1:16" x14ac:dyDescent="0.25">
      <c r="A65" s="334" t="s">
        <v>236</v>
      </c>
      <c r="B65" s="336"/>
      <c r="C65" s="128"/>
      <c r="D65" s="336"/>
      <c r="E65" s="348"/>
      <c r="F65" s="336"/>
      <c r="G65" s="130"/>
      <c r="H65" s="334"/>
      <c r="I65" s="377">
        <f>I64/FreeStall_No.</f>
        <v>1769.2356512000006</v>
      </c>
      <c r="J65" s="339"/>
      <c r="K65" s="115"/>
      <c r="L65" s="341"/>
      <c r="M65" s="341"/>
      <c r="N65" s="322"/>
      <c r="O65" s="347"/>
      <c r="P65" s="408"/>
    </row>
    <row r="66" spans="1:16" x14ac:dyDescent="0.25">
      <c r="A66" s="334"/>
      <c r="B66" s="334"/>
      <c r="C66" s="390"/>
      <c r="D66" s="334"/>
      <c r="E66" s="335"/>
      <c r="F66" s="334"/>
      <c r="G66" s="337"/>
      <c r="H66" s="334"/>
      <c r="I66" s="338"/>
      <c r="J66" s="339"/>
      <c r="K66" s="115"/>
      <c r="L66" s="341"/>
      <c r="M66" s="341"/>
      <c r="N66" s="322"/>
      <c r="O66" s="347"/>
      <c r="P66" s="407"/>
    </row>
    <row r="67" spans="1:16" x14ac:dyDescent="0.25">
      <c r="A67" s="334" t="s">
        <v>112</v>
      </c>
      <c r="B67" s="334"/>
      <c r="C67" s="390"/>
      <c r="D67" s="334"/>
      <c r="E67" s="335"/>
      <c r="F67" s="334"/>
      <c r="G67" s="334"/>
      <c r="H67" s="334"/>
      <c r="I67" s="377">
        <f>P67</f>
        <v>2357057.9620941682</v>
      </c>
      <c r="J67" s="339"/>
      <c r="K67" s="45"/>
      <c r="L67" s="247"/>
      <c r="M67" s="247"/>
      <c r="N67" s="322"/>
      <c r="O67" s="347"/>
      <c r="P67" s="407">
        <f>SUM($P$8:$P$62)-$P$32</f>
        <v>2357057.9620941682</v>
      </c>
    </row>
    <row r="68" spans="1:16" x14ac:dyDescent="0.25">
      <c r="A68" s="334" t="s">
        <v>238</v>
      </c>
      <c r="B68" s="334"/>
      <c r="C68" s="390"/>
      <c r="D68" s="334"/>
      <c r="E68" s="335"/>
      <c r="F68" s="334"/>
      <c r="G68" s="334"/>
      <c r="H68" s="334"/>
      <c r="I68" s="377">
        <f>P68</f>
        <v>471.41159241883366</v>
      </c>
      <c r="J68" s="339"/>
      <c r="K68" s="131"/>
      <c r="L68" s="376"/>
      <c r="M68" s="376"/>
      <c r="N68" s="323"/>
      <c r="O68" s="399"/>
      <c r="P68" s="407">
        <f>P67/FreeStall_No.</f>
        <v>471.41159241883366</v>
      </c>
    </row>
    <row r="69" spans="1:16" x14ac:dyDescent="0.25">
      <c r="A69" s="349"/>
      <c r="B69" s="349"/>
      <c r="C69" s="103"/>
      <c r="D69" s="349"/>
      <c r="E69" s="350"/>
      <c r="F69" s="349"/>
      <c r="G69" s="349"/>
      <c r="H69" s="349"/>
      <c r="I69" s="351"/>
      <c r="J69" s="352"/>
      <c r="K69" s="132"/>
      <c r="L69" s="382"/>
      <c r="M69" s="382"/>
      <c r="N69" s="324"/>
      <c r="O69" s="400"/>
      <c r="P69" s="382"/>
    </row>
    <row r="70" spans="1:16" x14ac:dyDescent="0.25">
      <c r="A70" s="426" t="s">
        <v>250</v>
      </c>
      <c r="B70" s="328"/>
      <c r="C70" s="326"/>
      <c r="D70" s="328"/>
      <c r="E70" s="329"/>
      <c r="F70" s="328"/>
      <c r="G70" s="328"/>
      <c r="H70" s="328"/>
      <c r="I70" s="328"/>
      <c r="J70" s="328"/>
      <c r="K70" s="217"/>
      <c r="L70" s="297"/>
      <c r="M70" s="297"/>
      <c r="N70" s="331"/>
      <c r="O70" s="401"/>
      <c r="P70" s="328"/>
    </row>
    <row r="71" spans="1:16" x14ac:dyDescent="0.25">
      <c r="A71" s="429" t="s">
        <v>251</v>
      </c>
      <c r="B71" s="328"/>
      <c r="C71" s="326"/>
      <c r="D71" s="328"/>
      <c r="E71" s="329"/>
      <c r="F71" s="328"/>
      <c r="G71" s="328"/>
      <c r="H71" s="328"/>
      <c r="I71" s="328"/>
      <c r="J71" s="328"/>
      <c r="K71" s="217"/>
      <c r="L71" s="297"/>
      <c r="M71" s="297"/>
      <c r="N71" s="331"/>
      <c r="O71" s="401"/>
      <c r="P71" s="328"/>
    </row>
    <row r="72" spans="1:16" x14ac:dyDescent="0.25">
      <c r="A72" s="328"/>
      <c r="B72" s="328"/>
      <c r="C72" s="326"/>
      <c r="D72" s="328"/>
      <c r="E72" s="329"/>
      <c r="F72" s="328"/>
      <c r="G72" s="328"/>
      <c r="H72" s="328"/>
      <c r="I72" s="328"/>
      <c r="J72" s="328"/>
      <c r="K72" s="217"/>
      <c r="L72" s="297"/>
      <c r="M72" s="297"/>
      <c r="N72" s="331"/>
      <c r="O72" s="401"/>
      <c r="P72" s="328"/>
    </row>
    <row r="73" spans="1:16" x14ac:dyDescent="0.25">
      <c r="A73" s="320"/>
      <c r="B73" s="320"/>
      <c r="C73" s="326"/>
      <c r="D73" s="320"/>
      <c r="E73" s="327"/>
      <c r="F73" s="320"/>
      <c r="G73" s="320"/>
      <c r="H73" s="320"/>
      <c r="I73" s="320"/>
      <c r="J73" s="320"/>
      <c r="K73" s="330"/>
      <c r="L73" s="298"/>
      <c r="M73" s="298"/>
      <c r="N73" s="331"/>
      <c r="O73" s="395"/>
      <c r="P73" s="320"/>
    </row>
    <row r="74" spans="1:16" x14ac:dyDescent="0.25">
      <c r="A74" s="320"/>
      <c r="B74" s="320"/>
      <c r="C74" s="326"/>
      <c r="D74" s="320"/>
      <c r="E74" s="327"/>
      <c r="F74" s="320"/>
      <c r="G74" s="320"/>
      <c r="H74" s="320"/>
      <c r="I74" s="320"/>
      <c r="J74" s="320"/>
      <c r="K74" s="330"/>
      <c r="L74" s="298"/>
      <c r="M74" s="298"/>
      <c r="N74" s="331"/>
      <c r="O74" s="395"/>
      <c r="P74" s="320"/>
    </row>
    <row r="75" spans="1:16" x14ac:dyDescent="0.25">
      <c r="A75" s="320"/>
      <c r="B75" s="320"/>
      <c r="C75" s="326"/>
      <c r="D75" s="320"/>
      <c r="E75" s="327"/>
      <c r="F75" s="320"/>
      <c r="G75" s="320"/>
      <c r="H75" s="320"/>
      <c r="I75" s="320"/>
      <c r="J75" s="320"/>
      <c r="K75" s="330"/>
      <c r="L75" s="298"/>
      <c r="M75" s="298"/>
      <c r="N75" s="331"/>
      <c r="O75" s="395"/>
      <c r="P75" s="320"/>
    </row>
    <row r="76" spans="1:16" x14ac:dyDescent="0.25">
      <c r="A76" s="320"/>
      <c r="B76" s="320"/>
      <c r="C76" s="326"/>
      <c r="D76" s="320"/>
      <c r="E76" s="327"/>
      <c r="F76" s="320"/>
      <c r="G76" s="320"/>
      <c r="H76" s="320"/>
      <c r="I76" s="320"/>
      <c r="J76" s="320"/>
      <c r="K76" s="330"/>
      <c r="L76" s="298"/>
      <c r="M76" s="298"/>
      <c r="N76" s="331"/>
      <c r="O76" s="395"/>
      <c r="P76" s="320"/>
    </row>
    <row r="77" spans="1:16" x14ac:dyDescent="0.25">
      <c r="A77" s="320"/>
      <c r="B77" s="320"/>
      <c r="C77" s="326"/>
      <c r="D77" s="320"/>
      <c r="E77" s="327"/>
      <c r="F77" s="320"/>
      <c r="G77" s="320"/>
      <c r="H77" s="320"/>
      <c r="I77" s="320"/>
      <c r="J77" s="320"/>
      <c r="K77" s="330"/>
      <c r="L77" s="298"/>
      <c r="M77" s="298"/>
      <c r="N77" s="331"/>
      <c r="O77" s="395"/>
      <c r="P77" s="320"/>
    </row>
    <row r="78" spans="1:16" x14ac:dyDescent="0.25">
      <c r="A78" s="320"/>
      <c r="B78" s="320"/>
      <c r="C78" s="326"/>
      <c r="D78" s="320"/>
      <c r="E78" s="327"/>
      <c r="F78" s="320"/>
      <c r="G78" s="320"/>
      <c r="H78" s="320"/>
      <c r="I78" s="320"/>
      <c r="J78" s="320"/>
      <c r="K78" s="330"/>
      <c r="L78" s="298"/>
      <c r="M78" s="298"/>
      <c r="N78" s="331"/>
      <c r="O78" s="395"/>
      <c r="P78" s="320"/>
    </row>
    <row r="79" spans="1:16" x14ac:dyDescent="0.25">
      <c r="C79" s="319"/>
      <c r="K79" s="325"/>
      <c r="L79" s="299"/>
      <c r="M79" s="299"/>
    </row>
    <row r="80" spans="1:16" x14ac:dyDescent="0.25">
      <c r="A80" s="320"/>
      <c r="B80" s="320"/>
      <c r="C80" s="326"/>
      <c r="D80" s="320"/>
      <c r="E80" s="327"/>
      <c r="F80" s="320"/>
      <c r="G80" s="320"/>
      <c r="H80" s="320"/>
      <c r="I80" s="320"/>
      <c r="J80" s="320"/>
      <c r="K80" s="330"/>
      <c r="L80" s="298"/>
      <c r="M80" s="298"/>
      <c r="N80" s="331"/>
      <c r="O80" s="395"/>
      <c r="P80" s="320"/>
    </row>
    <row r="81" spans="1:16" x14ac:dyDescent="0.25">
      <c r="A81" s="320"/>
      <c r="B81" s="320"/>
      <c r="C81" s="326"/>
      <c r="D81" s="320"/>
      <c r="E81" s="327"/>
      <c r="F81" s="320"/>
      <c r="G81" s="320"/>
      <c r="H81" s="320"/>
      <c r="I81" s="320"/>
      <c r="J81" s="320"/>
      <c r="K81" s="330"/>
      <c r="L81" s="298"/>
      <c r="M81" s="298"/>
      <c r="N81" s="331"/>
      <c r="O81" s="395"/>
      <c r="P81" s="320"/>
    </row>
    <row r="82" spans="1:16" x14ac:dyDescent="0.25">
      <c r="A82" s="320"/>
      <c r="B82" s="320"/>
      <c r="C82" s="326"/>
      <c r="D82" s="320"/>
      <c r="E82" s="327"/>
      <c r="F82" s="320"/>
      <c r="G82" s="320"/>
      <c r="H82" s="320"/>
      <c r="I82" s="320"/>
      <c r="J82" s="320"/>
      <c r="K82" s="330"/>
      <c r="L82" s="298"/>
      <c r="M82" s="298"/>
      <c r="N82" s="331"/>
      <c r="O82" s="395"/>
      <c r="P82" s="320"/>
    </row>
    <row r="83" spans="1:16" x14ac:dyDescent="0.25">
      <c r="A83" s="320"/>
      <c r="B83" s="320"/>
      <c r="C83" s="326"/>
      <c r="D83" s="320"/>
      <c r="E83" s="327"/>
      <c r="F83" s="320"/>
      <c r="G83" s="320"/>
      <c r="H83" s="320"/>
      <c r="I83" s="320"/>
      <c r="J83" s="320"/>
      <c r="K83" s="330"/>
      <c r="L83" s="298"/>
      <c r="M83" s="298"/>
      <c r="N83" s="331"/>
      <c r="O83" s="395"/>
      <c r="P83" s="320"/>
    </row>
    <row r="84" spans="1:16" x14ac:dyDescent="0.25">
      <c r="A84" s="320"/>
      <c r="B84" s="320"/>
      <c r="C84" s="326"/>
      <c r="D84" s="320"/>
      <c r="E84" s="327"/>
      <c r="F84" s="320"/>
      <c r="G84" s="320"/>
      <c r="H84" s="320"/>
      <c r="I84" s="320"/>
      <c r="J84" s="320"/>
      <c r="K84" s="330"/>
      <c r="L84" s="298"/>
      <c r="M84" s="298"/>
      <c r="N84" s="331"/>
      <c r="O84" s="395"/>
      <c r="P84" s="320"/>
    </row>
    <row r="85" spans="1:16" x14ac:dyDescent="0.25">
      <c r="A85" s="320"/>
      <c r="B85" s="320"/>
      <c r="C85" s="326"/>
      <c r="D85" s="320"/>
      <c r="E85" s="327"/>
      <c r="F85" s="320"/>
      <c r="G85" s="320"/>
      <c r="H85" s="320"/>
      <c r="I85" s="320"/>
      <c r="J85" s="320"/>
      <c r="K85" s="330"/>
      <c r="L85" s="298"/>
      <c r="M85" s="298"/>
      <c r="N85" s="331"/>
      <c r="O85" s="395"/>
      <c r="P85" s="320"/>
    </row>
    <row r="86" spans="1:16" x14ac:dyDescent="0.25">
      <c r="A86" s="320"/>
      <c r="B86" s="320"/>
      <c r="C86" s="326"/>
      <c r="D86" s="320"/>
      <c r="E86" s="327"/>
      <c r="F86" s="320"/>
      <c r="G86" s="320"/>
      <c r="H86" s="320"/>
      <c r="I86" s="320"/>
      <c r="J86" s="320"/>
      <c r="K86" s="330"/>
      <c r="L86" s="298"/>
      <c r="M86" s="298"/>
      <c r="N86" s="331"/>
      <c r="O86" s="395"/>
      <c r="P86" s="320"/>
    </row>
    <row r="87" spans="1:16" x14ac:dyDescent="0.25">
      <c r="A87" s="320"/>
      <c r="B87" s="320"/>
      <c r="C87" s="326"/>
      <c r="D87" s="320"/>
      <c r="E87" s="327"/>
      <c r="F87" s="320"/>
      <c r="G87" s="320"/>
      <c r="H87" s="320"/>
      <c r="I87" s="320"/>
      <c r="J87" s="320"/>
      <c r="K87" s="330"/>
      <c r="L87" s="298"/>
      <c r="M87" s="298"/>
      <c r="N87" s="331"/>
      <c r="O87" s="395"/>
      <c r="P87" s="320"/>
    </row>
    <row r="88" spans="1:16" x14ac:dyDescent="0.25">
      <c r="A88" s="320"/>
      <c r="B88" s="320"/>
      <c r="C88" s="326"/>
      <c r="D88" s="320"/>
      <c r="E88" s="327"/>
      <c r="F88" s="320"/>
      <c r="G88" s="320"/>
      <c r="H88" s="320"/>
      <c r="I88" s="320"/>
      <c r="J88" s="320"/>
      <c r="K88" s="330"/>
      <c r="L88" s="298"/>
      <c r="M88" s="298"/>
      <c r="N88" s="331"/>
      <c r="O88" s="395"/>
      <c r="P88" s="320"/>
    </row>
    <row r="89" spans="1:16" x14ac:dyDescent="0.25">
      <c r="A89" s="320"/>
      <c r="B89" s="320"/>
      <c r="C89" s="326"/>
      <c r="D89" s="320"/>
      <c r="E89" s="327"/>
      <c r="F89" s="320"/>
      <c r="G89" s="320"/>
      <c r="H89" s="320"/>
      <c r="I89" s="320"/>
      <c r="J89" s="320"/>
      <c r="K89" s="330"/>
      <c r="L89" s="298"/>
      <c r="M89" s="298"/>
      <c r="N89" s="331"/>
      <c r="O89" s="395"/>
      <c r="P89" s="320"/>
    </row>
    <row r="90" spans="1:16" x14ac:dyDescent="0.25">
      <c r="A90" s="320"/>
      <c r="B90" s="320"/>
      <c r="C90" s="326"/>
      <c r="D90" s="320"/>
      <c r="E90" s="327"/>
      <c r="F90" s="320"/>
      <c r="G90" s="320"/>
      <c r="H90" s="320"/>
      <c r="I90" s="320"/>
      <c r="J90" s="320"/>
      <c r="K90" s="330"/>
      <c r="L90" s="298"/>
      <c r="M90" s="298"/>
      <c r="N90" s="331"/>
      <c r="O90" s="395"/>
      <c r="P90" s="320"/>
    </row>
    <row r="91" spans="1:16" x14ac:dyDescent="0.25">
      <c r="A91" s="320"/>
      <c r="B91" s="320"/>
      <c r="C91" s="326"/>
      <c r="D91" s="320"/>
      <c r="E91" s="327"/>
      <c r="F91" s="320"/>
      <c r="G91" s="320"/>
      <c r="H91" s="320"/>
      <c r="I91" s="320"/>
      <c r="J91" s="320"/>
      <c r="K91" s="330"/>
      <c r="L91" s="298"/>
      <c r="M91" s="298"/>
      <c r="N91" s="331"/>
      <c r="O91" s="395"/>
      <c r="P91" s="320"/>
    </row>
    <row r="92" spans="1:16" x14ac:dyDescent="0.25">
      <c r="A92" s="320"/>
      <c r="B92" s="320"/>
      <c r="C92" s="326"/>
      <c r="D92" s="320"/>
      <c r="E92" s="327"/>
      <c r="F92" s="320"/>
      <c r="G92" s="320"/>
      <c r="H92" s="320"/>
      <c r="I92" s="320"/>
      <c r="J92" s="320"/>
      <c r="K92" s="330"/>
      <c r="L92" s="298"/>
      <c r="M92" s="298"/>
      <c r="N92" s="331"/>
      <c r="O92" s="395"/>
      <c r="P92" s="320"/>
    </row>
    <row r="93" spans="1:16" x14ac:dyDescent="0.25">
      <c r="A93" s="320"/>
      <c r="B93" s="320"/>
      <c r="C93" s="326"/>
      <c r="D93" s="320"/>
      <c r="E93" s="327"/>
      <c r="F93" s="320"/>
      <c r="G93" s="320"/>
      <c r="H93" s="320"/>
      <c r="I93" s="320"/>
      <c r="J93" s="320"/>
      <c r="K93" s="330"/>
      <c r="L93" s="298"/>
      <c r="M93" s="298"/>
      <c r="N93" s="331"/>
      <c r="O93" s="395"/>
      <c r="P93" s="320"/>
    </row>
    <row r="94" spans="1:16" x14ac:dyDescent="0.25">
      <c r="A94" s="320"/>
      <c r="B94" s="320"/>
      <c r="C94" s="326"/>
      <c r="D94" s="320"/>
      <c r="E94" s="327"/>
      <c r="F94" s="320"/>
      <c r="G94" s="320"/>
      <c r="H94" s="320"/>
      <c r="I94" s="320"/>
      <c r="J94" s="320"/>
      <c r="K94" s="330"/>
      <c r="L94" s="298"/>
      <c r="M94" s="298"/>
      <c r="N94" s="331"/>
      <c r="O94" s="395"/>
      <c r="P94" s="320"/>
    </row>
    <row r="95" spans="1:16" x14ac:dyDescent="0.25">
      <c r="A95" s="320"/>
      <c r="B95" s="320"/>
      <c r="C95" s="326"/>
      <c r="D95" s="320"/>
      <c r="E95" s="327"/>
      <c r="F95" s="320"/>
      <c r="G95" s="320"/>
      <c r="H95" s="320"/>
      <c r="I95" s="320"/>
      <c r="J95" s="320"/>
      <c r="K95" s="330"/>
      <c r="L95" s="298"/>
      <c r="M95" s="298"/>
      <c r="N95" s="331"/>
      <c r="O95" s="395"/>
      <c r="P95" s="320"/>
    </row>
    <row r="96" spans="1:16" x14ac:dyDescent="0.25">
      <c r="A96" s="320"/>
      <c r="B96" s="320"/>
      <c r="C96" s="326"/>
      <c r="D96" s="320"/>
      <c r="E96" s="327"/>
      <c r="F96" s="320"/>
      <c r="G96" s="320"/>
      <c r="H96" s="320"/>
      <c r="I96" s="320"/>
      <c r="J96" s="320"/>
      <c r="K96" s="330"/>
      <c r="L96" s="298"/>
      <c r="M96" s="298"/>
      <c r="N96" s="331"/>
      <c r="O96" s="395"/>
      <c r="P96" s="320"/>
    </row>
    <row r="97" spans="1:16" x14ac:dyDescent="0.25">
      <c r="A97" s="320"/>
      <c r="B97" s="320"/>
      <c r="C97" s="326"/>
      <c r="D97" s="320"/>
      <c r="E97" s="327"/>
      <c r="F97" s="320"/>
      <c r="G97" s="320"/>
      <c r="H97" s="320"/>
      <c r="I97" s="320"/>
      <c r="J97" s="320"/>
      <c r="K97" s="330"/>
      <c r="L97" s="298"/>
      <c r="M97" s="298"/>
      <c r="N97" s="331"/>
      <c r="O97" s="395"/>
      <c r="P97" s="320"/>
    </row>
    <row r="98" spans="1:16" x14ac:dyDescent="0.25">
      <c r="A98" s="320"/>
      <c r="B98" s="320"/>
      <c r="C98" s="326"/>
      <c r="D98" s="320"/>
      <c r="E98" s="327"/>
      <c r="F98" s="320"/>
      <c r="G98" s="320"/>
      <c r="H98" s="320"/>
      <c r="I98" s="320"/>
      <c r="J98" s="320"/>
      <c r="K98" s="330"/>
      <c r="L98" s="298"/>
      <c r="M98" s="298"/>
      <c r="N98" s="331"/>
      <c r="O98" s="395"/>
      <c r="P98" s="320"/>
    </row>
    <row r="99" spans="1:16" x14ac:dyDescent="0.25">
      <c r="A99" s="320"/>
      <c r="B99" s="320"/>
      <c r="C99" s="326"/>
      <c r="D99" s="320"/>
      <c r="E99" s="327"/>
      <c r="F99" s="320"/>
      <c r="G99" s="320"/>
      <c r="H99" s="320"/>
      <c r="I99" s="320"/>
      <c r="J99" s="320"/>
      <c r="K99" s="330"/>
      <c r="L99" s="298"/>
      <c r="M99" s="298"/>
      <c r="N99" s="331"/>
      <c r="O99" s="395"/>
      <c r="P99" s="320"/>
    </row>
    <row r="100" spans="1:16" x14ac:dyDescent="0.25">
      <c r="A100" s="320"/>
      <c r="B100" s="320"/>
      <c r="C100" s="326"/>
      <c r="D100" s="320"/>
      <c r="E100" s="327"/>
      <c r="F100" s="320"/>
      <c r="G100" s="320"/>
      <c r="H100" s="320"/>
      <c r="I100" s="320"/>
      <c r="J100" s="320"/>
      <c r="K100" s="330"/>
      <c r="L100" s="298"/>
      <c r="M100" s="298"/>
      <c r="N100" s="331"/>
      <c r="O100" s="395"/>
      <c r="P100" s="320"/>
    </row>
    <row r="101" spans="1:16" x14ac:dyDescent="0.25">
      <c r="A101" s="320"/>
      <c r="B101" s="320"/>
      <c r="C101" s="326"/>
      <c r="D101" s="320"/>
      <c r="E101" s="327"/>
      <c r="F101" s="320"/>
      <c r="G101" s="320"/>
      <c r="H101" s="320"/>
      <c r="I101" s="320"/>
      <c r="J101" s="320"/>
      <c r="K101" s="330"/>
      <c r="L101" s="298"/>
      <c r="M101" s="298"/>
      <c r="N101" s="331"/>
      <c r="O101" s="395"/>
      <c r="P101" s="320"/>
    </row>
    <row r="102" spans="1:16" x14ac:dyDescent="0.25">
      <c r="A102" s="320"/>
      <c r="B102" s="320"/>
      <c r="C102" s="326"/>
      <c r="D102" s="320"/>
      <c r="E102" s="327"/>
      <c r="F102" s="320"/>
      <c r="G102" s="320"/>
      <c r="H102" s="320"/>
      <c r="I102" s="320"/>
      <c r="J102" s="320"/>
      <c r="K102" s="330"/>
      <c r="L102" s="298"/>
      <c r="M102" s="298"/>
      <c r="N102" s="331"/>
      <c r="O102" s="395"/>
      <c r="P102" s="320"/>
    </row>
    <row r="103" spans="1:16" x14ac:dyDescent="0.25">
      <c r="A103" s="320"/>
      <c r="B103" s="320"/>
      <c r="C103" s="326"/>
      <c r="D103" s="320"/>
      <c r="E103" s="327"/>
      <c r="F103" s="320"/>
      <c r="G103" s="320"/>
      <c r="H103" s="320"/>
      <c r="I103" s="320"/>
      <c r="J103" s="320"/>
      <c r="K103" s="330"/>
      <c r="L103" s="298"/>
      <c r="M103" s="298"/>
      <c r="N103" s="331"/>
      <c r="O103" s="395"/>
      <c r="P103" s="320"/>
    </row>
    <row r="104" spans="1:16" x14ac:dyDescent="0.25">
      <c r="A104" s="320"/>
      <c r="B104" s="320"/>
      <c r="C104" s="326"/>
      <c r="D104" s="320"/>
      <c r="E104" s="327"/>
      <c r="F104" s="320"/>
      <c r="G104" s="320"/>
      <c r="H104" s="320"/>
      <c r="I104" s="320"/>
      <c r="J104" s="320"/>
      <c r="K104" s="330"/>
      <c r="L104" s="298"/>
      <c r="M104" s="298"/>
      <c r="N104" s="331"/>
      <c r="O104" s="395"/>
      <c r="P104" s="320"/>
    </row>
    <row r="105" spans="1:16" x14ac:dyDescent="0.25">
      <c r="A105" s="320"/>
      <c r="B105" s="320"/>
      <c r="C105" s="326"/>
      <c r="D105" s="320"/>
      <c r="E105" s="327"/>
      <c r="F105" s="320"/>
      <c r="G105" s="320"/>
      <c r="H105" s="320"/>
      <c r="I105" s="320"/>
      <c r="J105" s="320"/>
      <c r="K105" s="330"/>
      <c r="L105" s="298"/>
      <c r="M105" s="298"/>
      <c r="N105" s="331"/>
      <c r="O105" s="395"/>
      <c r="P105" s="320"/>
    </row>
    <row r="106" spans="1:16" x14ac:dyDescent="0.25">
      <c r="A106" s="320"/>
      <c r="B106" s="320"/>
      <c r="C106" s="326"/>
      <c r="D106" s="320"/>
      <c r="E106" s="327"/>
      <c r="F106" s="320"/>
      <c r="G106" s="320"/>
      <c r="H106" s="320"/>
      <c r="I106" s="320"/>
      <c r="J106" s="320"/>
      <c r="K106" s="330"/>
      <c r="L106" s="298"/>
      <c r="M106" s="298"/>
      <c r="N106" s="331"/>
      <c r="O106" s="395"/>
      <c r="P106" s="320"/>
    </row>
    <row r="107" spans="1:16" x14ac:dyDescent="0.25">
      <c r="A107" s="320"/>
      <c r="B107" s="320"/>
      <c r="C107" s="326"/>
      <c r="D107" s="320"/>
      <c r="E107" s="327"/>
      <c r="F107" s="320"/>
      <c r="G107" s="320"/>
      <c r="H107" s="320"/>
      <c r="I107" s="320"/>
      <c r="J107" s="320"/>
      <c r="K107" s="330"/>
      <c r="L107" s="298"/>
      <c r="M107" s="298"/>
      <c r="N107" s="331"/>
      <c r="O107" s="395"/>
      <c r="P107" s="320"/>
    </row>
    <row r="108" spans="1:16" x14ac:dyDescent="0.25">
      <c r="A108" s="320"/>
      <c r="B108" s="320"/>
      <c r="C108" s="326"/>
      <c r="D108" s="320"/>
      <c r="E108" s="327"/>
      <c r="F108" s="320"/>
      <c r="G108" s="320"/>
      <c r="H108" s="320"/>
      <c r="I108" s="320"/>
      <c r="J108" s="320"/>
      <c r="K108" s="330"/>
      <c r="L108" s="298"/>
      <c r="M108" s="298"/>
      <c r="N108" s="331"/>
      <c r="O108" s="395"/>
      <c r="P108" s="320"/>
    </row>
    <row r="109" spans="1:16" x14ac:dyDescent="0.25">
      <c r="A109" s="320"/>
      <c r="B109" s="320"/>
      <c r="C109" s="326"/>
      <c r="D109" s="320"/>
      <c r="E109" s="327"/>
      <c r="F109" s="320"/>
      <c r="G109" s="320"/>
      <c r="H109" s="320"/>
      <c r="I109" s="320"/>
      <c r="J109" s="320"/>
      <c r="K109" s="330"/>
      <c r="L109" s="298"/>
      <c r="M109" s="298"/>
      <c r="N109" s="331"/>
      <c r="O109" s="395"/>
      <c r="P109" s="320"/>
    </row>
    <row r="110" spans="1:16" x14ac:dyDescent="0.25">
      <c r="A110" s="320"/>
      <c r="B110" s="320"/>
      <c r="C110" s="326"/>
      <c r="D110" s="320"/>
      <c r="E110" s="327"/>
      <c r="F110" s="320"/>
      <c r="G110" s="320"/>
      <c r="H110" s="320"/>
      <c r="I110" s="320"/>
      <c r="J110" s="320"/>
      <c r="K110" s="330"/>
      <c r="L110" s="298"/>
      <c r="M110" s="298"/>
      <c r="N110" s="331"/>
      <c r="O110" s="395"/>
      <c r="P110" s="320"/>
    </row>
    <row r="111" spans="1:16" x14ac:dyDescent="0.25">
      <c r="A111" s="320"/>
      <c r="B111" s="320"/>
      <c r="C111" s="326"/>
      <c r="D111" s="320"/>
      <c r="E111" s="327"/>
      <c r="F111" s="320"/>
      <c r="G111" s="320"/>
      <c r="H111" s="320"/>
      <c r="I111" s="320"/>
      <c r="J111" s="320"/>
      <c r="K111" s="330"/>
      <c r="L111" s="298"/>
      <c r="M111" s="298"/>
      <c r="N111" s="331"/>
      <c r="O111" s="395"/>
      <c r="P111" s="320"/>
    </row>
    <row r="112" spans="1:16" x14ac:dyDescent="0.25">
      <c r="A112" s="320"/>
      <c r="B112" s="320"/>
      <c r="C112" s="326"/>
      <c r="D112" s="320"/>
      <c r="E112" s="327"/>
      <c r="F112" s="320"/>
      <c r="G112" s="320"/>
      <c r="H112" s="320"/>
      <c r="I112" s="320"/>
      <c r="J112" s="320"/>
      <c r="K112" s="330"/>
      <c r="L112" s="298"/>
      <c r="M112" s="298"/>
      <c r="N112" s="331"/>
      <c r="O112" s="395"/>
      <c r="P112" s="320"/>
    </row>
    <row r="113" spans="1:16" x14ac:dyDescent="0.25">
      <c r="A113" s="320"/>
      <c r="B113" s="320"/>
      <c r="C113" s="326"/>
      <c r="D113" s="320"/>
      <c r="E113" s="327"/>
      <c r="F113" s="320"/>
      <c r="G113" s="320"/>
      <c r="H113" s="320"/>
      <c r="I113" s="320"/>
      <c r="J113" s="320"/>
      <c r="K113" s="330"/>
      <c r="L113" s="298"/>
      <c r="M113" s="298"/>
      <c r="N113" s="331"/>
      <c r="O113" s="395"/>
      <c r="P113" s="320"/>
    </row>
    <row r="114" spans="1:16" x14ac:dyDescent="0.25">
      <c r="A114" s="320"/>
      <c r="B114" s="320"/>
      <c r="C114" s="326"/>
      <c r="D114" s="320"/>
      <c r="E114" s="327"/>
      <c r="F114" s="320"/>
      <c r="G114" s="320"/>
      <c r="H114" s="320"/>
      <c r="I114" s="320"/>
      <c r="J114" s="320"/>
      <c r="K114" s="330"/>
      <c r="L114" s="298"/>
      <c r="M114" s="298"/>
      <c r="N114" s="331"/>
      <c r="O114" s="395"/>
      <c r="P114" s="320"/>
    </row>
    <row r="115" spans="1:16" x14ac:dyDescent="0.25">
      <c r="A115" s="320"/>
      <c r="B115" s="320"/>
      <c r="C115" s="326"/>
      <c r="D115" s="320"/>
      <c r="E115" s="327"/>
      <c r="F115" s="320"/>
      <c r="G115" s="320"/>
      <c r="H115" s="320"/>
      <c r="I115" s="320"/>
      <c r="J115" s="320"/>
      <c r="K115" s="330"/>
      <c r="L115" s="298"/>
      <c r="M115" s="298"/>
      <c r="N115" s="331"/>
      <c r="O115" s="395"/>
      <c r="P115" s="320"/>
    </row>
    <row r="116" spans="1:16" x14ac:dyDescent="0.25">
      <c r="A116" s="320"/>
      <c r="B116" s="320"/>
      <c r="C116" s="326"/>
      <c r="D116" s="320"/>
      <c r="E116" s="327"/>
      <c r="F116" s="320"/>
      <c r="G116" s="320"/>
      <c r="H116" s="320"/>
      <c r="I116" s="320"/>
      <c r="J116" s="320"/>
      <c r="K116" s="330"/>
      <c r="L116" s="298"/>
      <c r="M116" s="298"/>
      <c r="N116" s="331"/>
      <c r="O116" s="395"/>
      <c r="P116" s="320"/>
    </row>
    <row r="117" spans="1:16" x14ac:dyDescent="0.25">
      <c r="A117" s="320"/>
      <c r="B117" s="320"/>
      <c r="C117" s="326"/>
      <c r="D117" s="320"/>
      <c r="E117" s="327"/>
      <c r="F117" s="320"/>
      <c r="G117" s="320"/>
      <c r="H117" s="320"/>
      <c r="I117" s="320"/>
      <c r="J117" s="320"/>
      <c r="K117" s="330"/>
      <c r="L117" s="298"/>
      <c r="M117" s="298"/>
      <c r="N117" s="331"/>
      <c r="O117" s="395"/>
      <c r="P117" s="320"/>
    </row>
    <row r="118" spans="1:16" x14ac:dyDescent="0.25">
      <c r="A118" s="320"/>
      <c r="B118" s="320"/>
      <c r="C118" s="326"/>
      <c r="D118" s="320"/>
      <c r="E118" s="327"/>
      <c r="F118" s="320"/>
      <c r="G118" s="320"/>
      <c r="H118" s="320"/>
      <c r="I118" s="320"/>
      <c r="J118" s="320"/>
      <c r="K118" s="330"/>
      <c r="L118" s="298"/>
      <c r="M118" s="298"/>
      <c r="N118" s="331"/>
      <c r="O118" s="395"/>
      <c r="P118" s="320"/>
    </row>
    <row r="119" spans="1:16" x14ac:dyDescent="0.25">
      <c r="A119" s="320"/>
      <c r="B119" s="320"/>
      <c r="C119" s="326"/>
      <c r="D119" s="320"/>
      <c r="E119" s="327"/>
      <c r="F119" s="320"/>
      <c r="G119" s="320"/>
      <c r="H119" s="320"/>
      <c r="I119" s="320"/>
      <c r="J119" s="320"/>
      <c r="K119" s="330"/>
      <c r="L119" s="298"/>
      <c r="M119" s="298"/>
      <c r="N119" s="331"/>
      <c r="O119" s="395"/>
      <c r="P119" s="320"/>
    </row>
    <row r="120" spans="1:16" x14ac:dyDescent="0.25">
      <c r="A120" s="320"/>
      <c r="B120" s="320"/>
      <c r="C120" s="326"/>
      <c r="D120" s="320"/>
      <c r="E120" s="327"/>
      <c r="F120" s="320"/>
      <c r="G120" s="320"/>
      <c r="H120" s="320"/>
      <c r="I120" s="320"/>
      <c r="J120" s="320"/>
      <c r="K120" s="330"/>
      <c r="L120" s="298"/>
      <c r="M120" s="298"/>
      <c r="N120" s="331"/>
      <c r="O120" s="395"/>
      <c r="P120" s="320"/>
    </row>
    <row r="121" spans="1:16" x14ac:dyDescent="0.25">
      <c r="A121" s="320"/>
      <c r="B121" s="320"/>
      <c r="C121" s="326"/>
      <c r="D121" s="320"/>
      <c r="E121" s="327"/>
      <c r="F121" s="320"/>
      <c r="G121" s="320"/>
      <c r="H121" s="320"/>
      <c r="I121" s="320"/>
      <c r="J121" s="320"/>
      <c r="K121" s="330"/>
      <c r="L121" s="298"/>
      <c r="M121" s="298"/>
      <c r="N121" s="331"/>
      <c r="O121" s="395"/>
      <c r="P121" s="320"/>
    </row>
    <row r="122" spans="1:16" x14ac:dyDescent="0.25">
      <c r="A122" s="320"/>
      <c r="B122" s="320"/>
      <c r="C122" s="326"/>
      <c r="D122" s="320"/>
      <c r="E122" s="327"/>
      <c r="F122" s="320"/>
      <c r="G122" s="320"/>
      <c r="H122" s="320"/>
      <c r="I122" s="320"/>
      <c r="J122" s="320"/>
      <c r="K122" s="330"/>
      <c r="L122" s="298"/>
      <c r="M122" s="298"/>
      <c r="N122" s="331"/>
      <c r="O122" s="395"/>
      <c r="P122" s="320"/>
    </row>
    <row r="123" spans="1:16" x14ac:dyDescent="0.25">
      <c r="A123" s="320"/>
      <c r="B123" s="320"/>
      <c r="C123" s="326"/>
      <c r="D123" s="320"/>
      <c r="E123" s="327"/>
      <c r="F123" s="320"/>
      <c r="G123" s="320"/>
      <c r="H123" s="320"/>
      <c r="I123" s="320"/>
      <c r="J123" s="320"/>
      <c r="K123" s="330"/>
      <c r="L123" s="298"/>
      <c r="M123" s="298"/>
      <c r="N123" s="331"/>
      <c r="O123" s="395"/>
      <c r="P123" s="320"/>
    </row>
    <row r="124" spans="1:16" x14ac:dyDescent="0.25">
      <c r="A124" s="320"/>
      <c r="B124" s="320"/>
      <c r="C124" s="326"/>
      <c r="D124" s="320"/>
      <c r="E124" s="327"/>
      <c r="F124" s="320"/>
      <c r="G124" s="320"/>
      <c r="H124" s="320"/>
      <c r="I124" s="320"/>
      <c r="J124" s="320"/>
      <c r="K124" s="330"/>
      <c r="L124" s="298"/>
      <c r="M124" s="298"/>
      <c r="N124" s="331"/>
      <c r="O124" s="395"/>
      <c r="P124" s="320"/>
    </row>
    <row r="125" spans="1:16" x14ac:dyDescent="0.25">
      <c r="A125" s="320"/>
      <c r="B125" s="320"/>
      <c r="C125" s="326"/>
      <c r="D125" s="320"/>
      <c r="E125" s="327"/>
      <c r="F125" s="320"/>
      <c r="G125" s="320"/>
      <c r="H125" s="320"/>
      <c r="I125" s="320"/>
      <c r="J125" s="320"/>
      <c r="K125" s="330"/>
      <c r="L125" s="298"/>
      <c r="M125" s="298"/>
      <c r="N125" s="331"/>
      <c r="O125" s="395"/>
      <c r="P125" s="320"/>
    </row>
    <row r="126" spans="1:16" x14ac:dyDescent="0.25">
      <c r="A126" s="320"/>
      <c r="B126" s="320"/>
      <c r="C126" s="326"/>
      <c r="D126" s="320"/>
      <c r="E126" s="327"/>
      <c r="F126" s="320"/>
      <c r="G126" s="320"/>
      <c r="H126" s="320"/>
      <c r="I126" s="320"/>
      <c r="J126" s="320"/>
      <c r="K126" s="330"/>
      <c r="L126" s="298"/>
      <c r="M126" s="298"/>
      <c r="N126" s="331"/>
      <c r="O126" s="395"/>
      <c r="P126" s="320"/>
    </row>
    <row r="127" spans="1:16" x14ac:dyDescent="0.25">
      <c r="A127" s="320"/>
      <c r="B127" s="320"/>
      <c r="C127" s="326"/>
      <c r="D127" s="320"/>
      <c r="E127" s="327"/>
      <c r="F127" s="320"/>
      <c r="G127" s="320"/>
      <c r="H127" s="320"/>
      <c r="I127" s="320"/>
      <c r="J127" s="320"/>
      <c r="K127" s="330"/>
      <c r="L127" s="298"/>
      <c r="M127" s="298"/>
      <c r="N127" s="331"/>
      <c r="O127" s="395"/>
      <c r="P127" s="320"/>
    </row>
    <row r="128" spans="1:16" x14ac:dyDescent="0.25">
      <c r="A128" s="320"/>
      <c r="B128" s="320"/>
      <c r="C128" s="326"/>
      <c r="D128" s="320"/>
      <c r="E128" s="327"/>
      <c r="F128" s="320"/>
      <c r="G128" s="320"/>
      <c r="H128" s="320"/>
      <c r="I128" s="320"/>
      <c r="J128" s="320"/>
      <c r="K128" s="330"/>
      <c r="L128" s="298"/>
      <c r="M128" s="298"/>
      <c r="N128" s="331"/>
      <c r="O128" s="395"/>
      <c r="P128" s="320"/>
    </row>
    <row r="129" spans="1:16" x14ac:dyDescent="0.25">
      <c r="A129" s="320"/>
      <c r="B129" s="320"/>
      <c r="C129" s="326"/>
      <c r="D129" s="320"/>
      <c r="E129" s="327"/>
      <c r="F129" s="320"/>
      <c r="G129" s="320"/>
      <c r="H129" s="320"/>
      <c r="I129" s="320"/>
      <c r="J129" s="320"/>
      <c r="K129" s="330"/>
      <c r="L129" s="298"/>
      <c r="M129" s="298"/>
      <c r="N129" s="331"/>
      <c r="O129" s="395"/>
      <c r="P129" s="320"/>
    </row>
    <row r="130" spans="1:16" x14ac:dyDescent="0.25">
      <c r="A130" s="320"/>
      <c r="B130" s="320"/>
      <c r="C130" s="326"/>
      <c r="D130" s="320"/>
      <c r="E130" s="327"/>
      <c r="F130" s="320"/>
      <c r="G130" s="320"/>
      <c r="H130" s="320"/>
      <c r="I130" s="320"/>
      <c r="J130" s="320"/>
      <c r="K130" s="330"/>
      <c r="L130" s="298"/>
      <c r="M130" s="298"/>
      <c r="N130" s="331"/>
      <c r="O130" s="395"/>
      <c r="P130" s="320"/>
    </row>
    <row r="131" spans="1:16" x14ac:dyDescent="0.25">
      <c r="A131" s="320"/>
      <c r="B131" s="320"/>
      <c r="C131" s="326"/>
      <c r="D131" s="320"/>
      <c r="E131" s="327"/>
      <c r="F131" s="320"/>
      <c r="G131" s="320"/>
      <c r="H131" s="320"/>
      <c r="I131" s="320"/>
      <c r="J131" s="320"/>
      <c r="K131" s="330"/>
      <c r="L131" s="298"/>
      <c r="M131" s="298"/>
      <c r="N131" s="331"/>
      <c r="O131" s="395"/>
      <c r="P131" s="320"/>
    </row>
  </sheetData>
  <mergeCells count="3">
    <mergeCell ref="M1:P1"/>
    <mergeCell ref="N5:P5"/>
    <mergeCell ref="A1:L1"/>
  </mergeCells>
  <pageMargins left="0.7" right="0.7" top="0.75" bottom="0.75" header="0.3" footer="0.3"/>
  <pageSetup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Title</vt:lpstr>
      <vt:lpstr>Summary</vt:lpstr>
      <vt:lpstr>Table 1 Enterprise Budget</vt:lpstr>
      <vt:lpstr>Table 2 Capital Recovery</vt:lpstr>
      <vt:lpstr>Amortization Factors</vt:lpstr>
      <vt:lpstr>Tables 3 &amp; 4</vt:lpstr>
      <vt:lpstr>Table 5</vt:lpstr>
      <vt:lpstr>FreeStall_No.</vt:lpstr>
      <vt:lpstr>FreeStall_Prod.</vt:lpstr>
      <vt:lpstr>Pmilk</vt:lpstr>
      <vt:lpstr>Summary!Print_Area</vt:lpstr>
      <vt:lpstr>'Table 1 Enterprise Budget'!Print_Area</vt:lpstr>
      <vt:lpstr>'Table 2 Capital Recovery'!Print_Area</vt:lpstr>
      <vt:lpstr>'Table 5'!Print_Area</vt:lpstr>
      <vt:lpstr>'Tables 3 &amp; 4'!Print_Area</vt:lpstr>
      <vt:lpstr>Title!Print_Area</vt:lpstr>
    </vt:vector>
  </TitlesOfParts>
  <Company>University of Idaho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Painter</dc:creator>
  <cp:lastModifiedBy>Kate Painter</cp:lastModifiedBy>
  <cp:lastPrinted>2011-02-15T17:47:43Z</cp:lastPrinted>
  <dcterms:created xsi:type="dcterms:W3CDTF">2010-07-28T20:14:59Z</dcterms:created>
  <dcterms:modified xsi:type="dcterms:W3CDTF">2011-02-15T17:49:33Z</dcterms:modified>
</cp:coreProperties>
</file>